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1755" windowWidth="9195" windowHeight="6540" tabRatio="531" activeTab="3"/>
  </bookViews>
  <sheets>
    <sheet name="SKP" sheetId="1" r:id="rId1"/>
    <sheet name="PENGUKURAN" sheetId="2" r:id="rId2"/>
    <sheet name="PENILAIAN" sheetId="3" r:id="rId3"/>
    <sheet name="beban kerja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<sst xmlns="http://schemas.openxmlformats.org/spreadsheetml/2006/main" count="247" uniqueCount="134">
  <si>
    <t>FORMULIR SASARAN KERJA</t>
  </si>
  <si>
    <t>PEGAWAI NEGERI SIPIL</t>
  </si>
  <si>
    <t>NO</t>
  </si>
  <si>
    <t>I. PEJABAT PENILAI</t>
  </si>
  <si>
    <t>II. PEGAWAI NEGERI SIPIL YANG DINILAI</t>
  </si>
  <si>
    <t>Nama</t>
  </si>
  <si>
    <t>NIP</t>
  </si>
  <si>
    <t>Pangkat/Gol.Ruang</t>
  </si>
  <si>
    <t>Jabatan</t>
  </si>
  <si>
    <t>Unit Kerja</t>
  </si>
  <si>
    <t>III. KEGIATAN TUGAS JABATAN</t>
  </si>
  <si>
    <t>AK</t>
  </si>
  <si>
    <t>TARGET</t>
  </si>
  <si>
    <t>KUANT/OUTPUT</t>
  </si>
  <si>
    <t>KUAL/MUTU</t>
  </si>
  <si>
    <t>WAKTU</t>
  </si>
  <si>
    <t>BIAYA</t>
  </si>
  <si>
    <t>Pejabat Penilai,</t>
  </si>
  <si>
    <t>Pegawai Negeri Sipil Yang Dinilai</t>
  </si>
  <si>
    <t>Catatan :</t>
  </si>
  <si>
    <t>* AK Bagi PNS yang memangku jabatan fungsional tertentu</t>
  </si>
  <si>
    <t>PENILAIAN CAPAIAN SASARAN KERJA</t>
  </si>
  <si>
    <t>I. Kegiatan Tugas  Jabatan</t>
  </si>
  <si>
    <t>REALISASI</t>
  </si>
  <si>
    <t>PENGHITUNGAN</t>
  </si>
  <si>
    <t>NILAI CAPAIAN SKP</t>
  </si>
  <si>
    <t>Kuant/ Output</t>
  </si>
  <si>
    <t>Kual/Mutu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</si>
  <si>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</si>
  <si>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</si>
  <si>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</si>
  <si>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</si>
  <si>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</si>
  <si>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</si>
  <si>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</si>
  <si>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</si>
  <si>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</si>
  <si>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</si>
  <si>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</si>
  <si>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</si>
  <si>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KREATIVITAS/UNSUR PENUNJANG :</t>
  </si>
  <si>
    <t>(tugas tambahan)</t>
  </si>
  <si>
    <t>(1.76*G8-N8)/G8)*100)</t>
  </si>
  <si>
    <t>(76-((((1.76*G8-N8)/G8)*100)-100))</t>
  </si>
  <si>
    <t>(1.76*I8-P8)/I8)*100)</t>
  </si>
  <si>
    <t>(76-((((1.76*I8-P8)/I8)*100)-100))</t>
  </si>
  <si>
    <t>(kreatifitas)</t>
  </si>
  <si>
    <t>Nilai Capaian SKP</t>
  </si>
  <si>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</si>
  <si>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</si>
  <si>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</si>
  <si>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</si>
  <si>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</si>
  <si>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</si>
  <si>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</si>
  <si>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</si>
  <si>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</si>
  <si>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</si>
  <si>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</si>
  <si>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</si>
  <si>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</si>
  <si>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</si>
  <si>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</si>
  <si>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</si>
  <si>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</si>
  <si>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</si>
  <si>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</si>
  <si>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</si>
  <si>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</si>
  <si>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5. KEBERATAN DARI PEGAWAI NEGERI</t>
  </si>
  <si>
    <t xml:space="preserve">    SIPIL YANG DINILAI  (APABILA ADA)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</si>
  <si>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</si>
  <si>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</si>
  <si>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</si>
  <si>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</si>
  <si>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</si>
  <si>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</si>
  <si>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</si>
  <si>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</si>
  <si>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</si>
  <si>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</si>
  <si>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</si>
  <si>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</si>
  <si>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</si>
  <si>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</si>
  <si>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</si>
  <si>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>PEGAWAI NEGERI SIPIL YANG DINILAI</t>
  </si>
  <si>
    <t xml:space="preserve">     3.</t>
  </si>
  <si>
    <t>ATASAN PEJABAT PENILAI</t>
  </si>
  <si>
    <t>bln</t>
  </si>
  <si>
    <t>-</t>
  </si>
  <si>
    <t>UNIT KERJA : POLITEKNIK NEGERI SAMARINDA</t>
  </si>
  <si>
    <t xml:space="preserve">PENGHITUNGAN BEBAN KERJA </t>
  </si>
  <si>
    <t>UNIT KERJA  : Laboratorium Jurusan Teknik Mesin</t>
  </si>
  <si>
    <t xml:space="preserve">  </t>
  </si>
  <si>
    <t>No</t>
  </si>
  <si>
    <t>Uraian Tugas</t>
  </si>
  <si>
    <t>Beban Kerja</t>
  </si>
  <si>
    <t>SKR (Standar Kemampuan Rata-rata)</t>
  </si>
  <si>
    <t>WPT (Waktu Pelaksanaan Tugas)</t>
  </si>
  <si>
    <t>WPT Konversi</t>
  </si>
  <si>
    <t>jam/th</t>
  </si>
  <si>
    <t>jam/thn</t>
  </si>
  <si>
    <t>mnt/thn</t>
  </si>
  <si>
    <t>jam/mg</t>
  </si>
  <si>
    <t>mnt/mg</t>
  </si>
  <si>
    <t>Jumlah WPT</t>
  </si>
  <si>
    <t>menit</t>
  </si>
  <si>
    <t>Konversi ke jam</t>
  </si>
  <si>
    <t>jam</t>
  </si>
  <si>
    <t>Jumlah pegawai yang dibutuhkan =</t>
  </si>
  <si>
    <t>Pembulatan =</t>
  </si>
  <si>
    <t>orang.</t>
  </si>
  <si>
    <t>prog/thn</t>
  </si>
  <si>
    <t>Prog/thn</t>
  </si>
  <si>
    <t>SOP/thn</t>
  </si>
  <si>
    <t>lap/thn</t>
  </si>
  <si>
    <t>Jam/th</t>
  </si>
  <si>
    <t>jam/SOP</t>
  </si>
  <si>
    <t>mnt/bln</t>
  </si>
  <si>
    <t>Samarinda,  02 Januari 2017</t>
  </si>
  <si>
    <t>Samarinda, 30 Juni 2017</t>
  </si>
  <si>
    <t>9. DIBUAT TANGGAL, 05 Juli 2017</t>
  </si>
  <si>
    <t>DITERIMA TANGGAL,10 Juli 2017</t>
  </si>
  <si>
    <t>11.DITERIMA TANGGAL, 13 Juli 2017</t>
  </si>
  <si>
    <t>:</t>
  </si>
  <si>
    <t>Jadi, jumlah pegawai yang dibutuhkan berjumlah =</t>
  </si>
  <si>
    <t>jumlah pegawai yang tersedia berjumlah =</t>
  </si>
  <si>
    <t>Kekurangan pegawai berjumlah =</t>
  </si>
  <si>
    <t>: 01 Januari s/d 30 Juni 2017</t>
  </si>
  <si>
    <t>KEMENTERIAN RISET TEKNOLOGI DAN PENDIDIKAN TINGGI</t>
  </si>
  <si>
    <t>POLITEKNIK NEGERI SAMARINDA</t>
  </si>
  <si>
    <t>NAMA JABATAN : PLP AHLI MUDA</t>
  </si>
  <si>
    <t>Jangka Waktu Penilaian 01 Januari - 30 Juni 2017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</si>
</sst>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.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b/>
      <sz val="12"/>
      <name val="Antique Olive Compact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7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7" borderId="1" applyNumberFormat="0" applyAlignment="0" applyProtection="0"/>
    <xf numFmtId="0" fontId="10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71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9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9" fontId="1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left" indent="1"/>
    </xf>
    <xf numFmtId="0" fontId="1" fillId="0" borderId="0" xfId="0" applyFont="1" applyBorder="1" applyAlignment="1">
      <alignment vertical="top"/>
    </xf>
    <xf numFmtId="0" fontId="19" fillId="0" borderId="20" xfId="0" applyFont="1" applyBorder="1" applyAlignment="1">
      <alignment horizontal="center" vertical="center" wrapText="1"/>
    </xf>
    <xf numFmtId="0" fontId="1" fillId="20" borderId="14" xfId="0" applyFont="1" applyFill="1" applyBorder="1" applyAlignment="1">
      <alignment wrapText="1"/>
    </xf>
    <xf numFmtId="0" fontId="22" fillId="0" borderId="17" xfId="0" applyFont="1" applyBorder="1" applyAlignment="1">
      <alignment vertical="top" wrapText="1"/>
    </xf>
    <xf numFmtId="182" fontId="19" fillId="0" borderId="0" xfId="0" applyNumberFormat="1" applyFont="1" applyBorder="1" applyAlignment="1">
      <alignment vertical="center"/>
    </xf>
    <xf numFmtId="0" fontId="22" fillId="0" borderId="17" xfId="0" applyFont="1" applyBorder="1" applyAlignment="1">
      <alignment horizontal="right" vertical="top" wrapText="1"/>
    </xf>
    <xf numFmtId="0" fontId="23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3" fillId="0" borderId="18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/>
    </xf>
    <xf numFmtId="0" fontId="30" fillId="2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28" fillId="0" borderId="25" xfId="0" applyFont="1" applyBorder="1" applyAlignment="1">
      <alignment vertical="center" wrapText="1"/>
    </xf>
    <xf numFmtId="0" fontId="32" fillId="0" borderId="27" xfId="0" applyFont="1" applyBorder="1" applyAlignment="1">
      <alignment horizontal="center"/>
    </xf>
    <xf numFmtId="0" fontId="28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/>
    </xf>
    <xf numFmtId="0" fontId="28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169" fontId="32" fillId="0" borderId="27" xfId="0" applyNumberFormat="1" applyFont="1" applyBorder="1" applyAlignment="1">
      <alignment horizontal="center"/>
    </xf>
    <xf numFmtId="169" fontId="32" fillId="0" borderId="29" xfId="0" applyNumberFormat="1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30" fillId="20" borderId="0" xfId="0" applyFont="1" applyFill="1" applyBorder="1" applyAlignment="1">
      <alignment horizontal="center" vertical="center" wrapText="1"/>
    </xf>
    <xf numFmtId="169" fontId="25" fillId="0" borderId="0" xfId="0" applyNumberFormat="1" applyFont="1" applyAlignment="1">
      <alignment vertical="center"/>
    </xf>
    <xf numFmtId="0" fontId="32" fillId="0" borderId="30" xfId="0" applyFont="1" applyBorder="1" applyAlignment="1">
      <alignment horizontal="center"/>
    </xf>
    <xf numFmtId="183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left"/>
    </xf>
    <xf numFmtId="0" fontId="25" fillId="0" borderId="3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169" fontId="25" fillId="0" borderId="38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69" fontId="25" fillId="0" borderId="26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169" fontId="25" fillId="0" borderId="39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20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3" xfId="0" applyFont="1" applyBorder="1" applyAlignment="1">
      <alignment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1" fontId="31" fillId="0" borderId="38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vertical="center"/>
    </xf>
    <xf numFmtId="0" fontId="37" fillId="0" borderId="44" xfId="0" applyFont="1" applyBorder="1" applyAlignment="1">
      <alignment/>
    </xf>
    <xf numFmtId="0" fontId="25" fillId="0" borderId="26" xfId="0" applyFont="1" applyBorder="1" applyAlignment="1">
      <alignment vertical="center"/>
    </xf>
    <xf numFmtId="0" fontId="25" fillId="0" borderId="39" xfId="0" applyFont="1" applyBorder="1" applyAlignment="1">
      <alignment vertical="center" wrapText="1"/>
    </xf>
    <xf numFmtId="0" fontId="37" fillId="0" borderId="0" xfId="0" applyFont="1" applyBorder="1" applyAlignment="1">
      <alignment horizontal="right"/>
    </xf>
    <xf numFmtId="1" fontId="37" fillId="0" borderId="0" xfId="0" applyNumberFormat="1" applyFont="1" applyBorder="1" applyAlignment="1">
      <alignment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16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 horizontal="center" vertical="center" wrapText="1"/>
    </xf>
    <xf numFmtId="182" fontId="19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169" fontId="31" fillId="0" borderId="26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25" fillId="0" borderId="26" xfId="0" applyFont="1" applyBorder="1" applyAlignment="1">
      <alignment horizontal="left" vertical="center" wrapText="1"/>
    </xf>
    <xf numFmtId="169" fontId="31" fillId="0" borderId="38" xfId="0" applyNumberFormat="1" applyFont="1" applyBorder="1" applyAlignment="1">
      <alignment horizontal="center" vertical="center"/>
    </xf>
    <xf numFmtId="2" fontId="31" fillId="0" borderId="38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171" fontId="27" fillId="0" borderId="38" xfId="0" applyNumberFormat="1" applyFont="1" applyBorder="1" applyAlignment="1">
      <alignment/>
    </xf>
    <xf numFmtId="182" fontId="41" fillId="0" borderId="39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 quotePrefix="1">
      <alignment/>
    </xf>
    <xf numFmtId="0" fontId="0" fillId="0" borderId="5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19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49" xfId="0" applyFont="1" applyBorder="1" applyAlignment="1">
      <alignment/>
    </xf>
    <xf numFmtId="0" fontId="47" fillId="0" borderId="51" xfId="0" applyFont="1" applyBorder="1" applyAlignment="1">
      <alignment/>
    </xf>
    <xf numFmtId="0" fontId="46" fillId="0" borderId="48" xfId="0" applyFont="1" applyBorder="1" applyAlignment="1">
      <alignment/>
    </xf>
    <xf numFmtId="0" fontId="47" fillId="0" borderId="53" xfId="0" applyFont="1" applyBorder="1" applyAlignment="1">
      <alignment/>
    </xf>
    <xf numFmtId="0" fontId="25" fillId="0" borderId="57" xfId="0" applyFont="1" applyBorder="1" applyAlignment="1" quotePrefix="1">
      <alignment horizontal="left"/>
    </xf>
    <xf numFmtId="0" fontId="25" fillId="0" borderId="58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6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31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7" fillId="0" borderId="62" xfId="0" applyFont="1" applyBorder="1" applyAlignment="1">
      <alignment horizontal="left"/>
    </xf>
    <xf numFmtId="0" fontId="25" fillId="0" borderId="63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64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25" fillId="0" borderId="66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0" borderId="26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30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9" fillId="0" borderId="7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19" fillId="0" borderId="7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82" fontId="1" fillId="0" borderId="71" xfId="0" applyNumberFormat="1" applyFont="1" applyBorder="1" applyAlignment="1">
      <alignment horizontal="center" vertical="center"/>
    </xf>
    <xf numFmtId="182" fontId="1" fillId="0" borderId="72" xfId="0" applyNumberFormat="1" applyFont="1" applyBorder="1" applyAlignment="1">
      <alignment horizontal="center" vertical="center"/>
    </xf>
    <xf numFmtId="0" fontId="1" fillId="20" borderId="71" xfId="0" applyFont="1" applyFill="1" applyBorder="1" applyAlignment="1">
      <alignment horizontal="center" vertical="center" wrapText="1"/>
    </xf>
    <xf numFmtId="0" fontId="1" fillId="20" borderId="7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19" fillId="0" borderId="7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45" xfId="0" applyFont="1" applyBorder="1" applyAlignment="1">
      <alignment wrapText="1"/>
    </xf>
    <xf numFmtId="0" fontId="19" fillId="0" borderId="7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45" xfId="0" applyFont="1" applyBorder="1" applyAlignment="1">
      <alignment vertical="top" wrapText="1"/>
    </xf>
    <xf numFmtId="0" fontId="19" fillId="0" borderId="75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19" fillId="0" borderId="74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22" fillId="0" borderId="76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80" xfId="0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9" fillId="0" borderId="0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0" fillId="0" borderId="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81" xfId="0" applyFont="1" applyBorder="1" applyAlignment="1">
      <alignment horizontal="left" vertical="center"/>
    </xf>
    <xf numFmtId="0" fontId="19" fillId="0" borderId="54" xfId="0" applyFont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22" fillId="0" borderId="73" xfId="0" applyFont="1" applyBorder="1" applyAlignment="1">
      <alignment horizontal="center" vertical="top" wrapText="1"/>
    </xf>
    <xf numFmtId="0" fontId="22" fillId="0" borderId="75" xfId="0" applyFont="1" applyBorder="1" applyAlignment="1">
      <alignment horizontal="center" vertical="top" wrapText="1"/>
    </xf>
    <xf numFmtId="0" fontId="22" fillId="0" borderId="74" xfId="0" applyFont="1" applyBorder="1" applyAlignment="1">
      <alignment horizontal="center" vertical="top" wrapText="1"/>
    </xf>
    <xf numFmtId="0" fontId="0" fillId="0" borderId="79" xfId="0" applyFont="1" applyBorder="1" applyAlignment="1" quotePrefix="1">
      <alignment horizontal="left" vertical="center"/>
    </xf>
    <xf numFmtId="0" fontId="46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38" fillId="20" borderId="48" xfId="0" applyFont="1" applyFill="1" applyBorder="1" applyAlignment="1">
      <alignment horizontal="center" vertical="center"/>
    </xf>
    <xf numFmtId="0" fontId="38" fillId="20" borderId="53" xfId="0" applyFont="1" applyFill="1" applyBorder="1" applyAlignment="1">
      <alignment horizontal="center" vertical="center"/>
    </xf>
    <xf numFmtId="0" fontId="38" fillId="20" borderId="48" xfId="0" applyFont="1" applyFill="1" applyBorder="1" applyAlignment="1">
      <alignment horizontal="center" vertical="center" wrapText="1"/>
    </xf>
    <xf numFmtId="0" fontId="38" fillId="20" borderId="53" xfId="0" applyFont="1" applyFill="1" applyBorder="1" applyAlignment="1">
      <alignment horizontal="center" vertical="center" wrapText="1"/>
    </xf>
    <xf numFmtId="0" fontId="38" fillId="24" borderId="40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84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7" fillId="0" borderId="44" xfId="0" applyFont="1" applyBorder="1" applyAlignment="1">
      <alignment horizontal="right"/>
    </xf>
    <xf numFmtId="0" fontId="40" fillId="0" borderId="42" xfId="0" applyFont="1" applyBorder="1" applyAlignment="1">
      <alignment horizontal="left" vertical="center" wrapText="1"/>
    </xf>
    <xf numFmtId="0" fontId="37" fillId="0" borderId="86" xfId="0" applyFont="1" applyBorder="1" applyAlignment="1">
      <alignment horizontal="center" vertical="center"/>
    </xf>
    <xf numFmtId="0" fontId="37" fillId="0" borderId="86" xfId="0" applyFont="1" applyBorder="1" applyAlignment="1">
      <alignment horizontal="right" vertical="center"/>
    </xf>
    <xf numFmtId="0" fontId="40" fillId="0" borderId="43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37" fillId="0" borderId="86" xfId="0" applyFont="1" applyBorder="1" applyAlignment="1">
      <alignment/>
    </xf>
    <xf numFmtId="0" fontId="25" fillId="0" borderId="44" xfId="0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25</xdr:row>
      <xdr:rowOff>142875</xdr:rowOff>
    </xdr:from>
    <xdr:to>
      <xdr:col>16</xdr:col>
      <xdr:colOff>9525</xdr:colOff>
      <xdr:row>30</xdr:row>
      <xdr:rowOff>152400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2583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0" customWidth="1"/>
    <col min="6" max="6" width="6.8515625" style="0" customWidth="1"/>
    <col min="7" max="7" width="5.28125" style="0" customWidth="1"/>
    <col min="8" max="8" width="8.57421875" style="0" customWidth="1"/>
    <col min="9" max="9" width="11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2" spans="2:12" ht="15.75"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5.75"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2.75">
      <c r="B4" s="61" t="s">
        <v>2</v>
      </c>
      <c r="C4" s="169" t="s">
        <v>3</v>
      </c>
      <c r="D4" s="170"/>
      <c r="E4" s="171"/>
      <c r="F4" s="62" t="s">
        <v>2</v>
      </c>
      <c r="G4" s="169" t="s">
        <v>4</v>
      </c>
      <c r="H4" s="170"/>
      <c r="I4" s="170"/>
      <c r="J4" s="170"/>
      <c r="K4" s="170"/>
      <c r="L4" s="171"/>
    </row>
    <row r="5" spans="2:12" ht="12.75">
      <c r="B5" s="63">
        <v>1</v>
      </c>
      <c r="C5" s="64" t="s">
        <v>5</v>
      </c>
      <c r="D5" s="172"/>
      <c r="E5" s="173"/>
      <c r="F5" s="65">
        <v>1</v>
      </c>
      <c r="G5" s="174" t="s">
        <v>5</v>
      </c>
      <c r="H5" s="175"/>
      <c r="I5" s="172"/>
      <c r="J5" s="176"/>
      <c r="K5" s="176"/>
      <c r="L5" s="173"/>
    </row>
    <row r="6" spans="2:12" ht="12.75">
      <c r="B6" s="63">
        <v>2</v>
      </c>
      <c r="C6" s="64" t="s">
        <v>6</v>
      </c>
      <c r="D6" s="161"/>
      <c r="E6" s="162"/>
      <c r="F6" s="66">
        <v>2</v>
      </c>
      <c r="G6" s="163" t="s">
        <v>6</v>
      </c>
      <c r="H6" s="164"/>
      <c r="I6" s="161"/>
      <c r="J6" s="178"/>
      <c r="K6" s="178"/>
      <c r="L6" s="162"/>
    </row>
    <row r="7" spans="2:12" ht="12.75">
      <c r="B7" s="63">
        <v>3</v>
      </c>
      <c r="C7" s="64" t="s">
        <v>7</v>
      </c>
      <c r="D7" s="177"/>
      <c r="E7" s="162"/>
      <c r="F7" s="66">
        <v>3</v>
      </c>
      <c r="G7" s="163" t="s">
        <v>7</v>
      </c>
      <c r="H7" s="164"/>
      <c r="I7" s="177"/>
      <c r="J7" s="178"/>
      <c r="K7" s="178"/>
      <c r="L7" s="162"/>
    </row>
    <row r="8" spans="2:12" ht="12.75">
      <c r="B8" s="63">
        <v>4</v>
      </c>
      <c r="C8" s="64" t="s">
        <v>8</v>
      </c>
      <c r="D8" s="177"/>
      <c r="E8" s="162"/>
      <c r="F8" s="66">
        <v>4</v>
      </c>
      <c r="G8" s="163" t="s">
        <v>8</v>
      </c>
      <c r="H8" s="164"/>
      <c r="I8" s="177"/>
      <c r="J8" s="178"/>
      <c r="K8" s="178"/>
      <c r="L8" s="162"/>
    </row>
    <row r="9" spans="2:12" ht="12.75">
      <c r="B9" s="67">
        <v>5</v>
      </c>
      <c r="C9" s="68" t="s">
        <v>9</v>
      </c>
      <c r="D9" s="181"/>
      <c r="E9" s="183"/>
      <c r="F9" s="69">
        <v>5</v>
      </c>
      <c r="G9" s="179" t="s">
        <v>9</v>
      </c>
      <c r="H9" s="180"/>
      <c r="I9" s="181"/>
      <c r="J9" s="182"/>
      <c r="K9" s="182"/>
      <c r="L9" s="183"/>
    </row>
    <row r="10" spans="2:12" ht="21" customHeight="1">
      <c r="B10" s="189" t="s">
        <v>2</v>
      </c>
      <c r="C10" s="196" t="s">
        <v>10</v>
      </c>
      <c r="D10" s="197"/>
      <c r="E10" s="198"/>
      <c r="F10" s="189" t="s">
        <v>11</v>
      </c>
      <c r="G10" s="184" t="s">
        <v>12</v>
      </c>
      <c r="H10" s="185"/>
      <c r="I10" s="185"/>
      <c r="J10" s="185"/>
      <c r="K10" s="185"/>
      <c r="L10" s="186"/>
    </row>
    <row r="11" spans="2:12" ht="22.5" customHeight="1" thickBot="1" thickTop="1">
      <c r="B11" s="190"/>
      <c r="C11" s="199"/>
      <c r="D11" s="200"/>
      <c r="E11" s="201"/>
      <c r="F11" s="190"/>
      <c r="G11" s="187" t="s">
        <v>13</v>
      </c>
      <c r="H11" s="188"/>
      <c r="I11" s="47" t="s">
        <v>14</v>
      </c>
      <c r="J11" s="187" t="s">
        <v>15</v>
      </c>
      <c r="K11" s="188"/>
      <c r="L11" s="47" t="s">
        <v>16</v>
      </c>
    </row>
    <row r="12" spans="2:12" s="60" customFormat="1" ht="13.5" thickTop="1">
      <c r="B12" s="70">
        <v>1</v>
      </c>
      <c r="C12" s="194"/>
      <c r="D12" s="195"/>
      <c r="E12" s="75"/>
      <c r="F12" s="70"/>
      <c r="G12" s="75"/>
      <c r="H12" s="84"/>
      <c r="I12" s="70"/>
      <c r="J12" s="76">
        <v>6</v>
      </c>
      <c r="K12" s="70" t="s">
        <v>89</v>
      </c>
      <c r="L12" s="77" t="s">
        <v>90</v>
      </c>
    </row>
    <row r="13" spans="2:12" s="60" customFormat="1" ht="12.75">
      <c r="B13" s="71">
        <v>2</v>
      </c>
      <c r="C13" s="165"/>
      <c r="D13" s="166"/>
      <c r="E13" s="78"/>
      <c r="F13" s="71"/>
      <c r="G13" s="78"/>
      <c r="H13" s="79"/>
      <c r="I13" s="71"/>
      <c r="J13" s="80">
        <v>6</v>
      </c>
      <c r="K13" s="71" t="s">
        <v>89</v>
      </c>
      <c r="L13" s="81" t="s">
        <v>90</v>
      </c>
    </row>
    <row r="14" spans="2:12" s="60" customFormat="1" ht="12.75">
      <c r="B14" s="71">
        <v>3</v>
      </c>
      <c r="C14" s="165"/>
      <c r="D14" s="166"/>
      <c r="E14" s="78"/>
      <c r="F14" s="71"/>
      <c r="G14" s="78"/>
      <c r="H14" s="79"/>
      <c r="I14" s="71"/>
      <c r="J14" s="80">
        <v>6</v>
      </c>
      <c r="K14" s="71" t="s">
        <v>89</v>
      </c>
      <c r="L14" s="81" t="s">
        <v>90</v>
      </c>
    </row>
    <row r="15" spans="2:12" s="60" customFormat="1" ht="12.75">
      <c r="B15" s="71">
        <v>4</v>
      </c>
      <c r="C15" s="165"/>
      <c r="D15" s="166"/>
      <c r="E15" s="78"/>
      <c r="F15" s="71"/>
      <c r="G15" s="78"/>
      <c r="H15" s="79"/>
      <c r="I15" s="71"/>
      <c r="J15" s="80">
        <v>6</v>
      </c>
      <c r="K15" s="71" t="s">
        <v>89</v>
      </c>
      <c r="L15" s="81" t="s">
        <v>90</v>
      </c>
    </row>
    <row r="16" spans="2:12" s="60" customFormat="1" ht="12.75">
      <c r="B16" s="71">
        <v>5</v>
      </c>
      <c r="C16" s="165"/>
      <c r="D16" s="166"/>
      <c r="E16" s="78"/>
      <c r="F16" s="71"/>
      <c r="G16" s="78"/>
      <c r="H16" s="80"/>
      <c r="I16" s="71"/>
      <c r="J16" s="80">
        <v>6</v>
      </c>
      <c r="K16" s="71" t="s">
        <v>89</v>
      </c>
      <c r="L16" s="81" t="s">
        <v>90</v>
      </c>
    </row>
    <row r="17" spans="2:12" s="60" customFormat="1" ht="12.75">
      <c r="B17" s="71">
        <v>6</v>
      </c>
      <c r="C17" s="165"/>
      <c r="D17" s="166"/>
      <c r="E17" s="78"/>
      <c r="F17" s="71"/>
      <c r="G17" s="78"/>
      <c r="H17" s="80"/>
      <c r="I17" s="71"/>
      <c r="J17" s="80">
        <v>6</v>
      </c>
      <c r="K17" s="71" t="s">
        <v>89</v>
      </c>
      <c r="L17" s="81" t="s">
        <v>90</v>
      </c>
    </row>
    <row r="18" spans="2:12" s="60" customFormat="1" ht="12.75">
      <c r="B18" s="71">
        <v>7</v>
      </c>
      <c r="C18" s="165"/>
      <c r="D18" s="166"/>
      <c r="E18" s="78"/>
      <c r="F18" s="71"/>
      <c r="G18" s="78"/>
      <c r="H18" s="80"/>
      <c r="I18" s="71"/>
      <c r="J18" s="80">
        <v>6</v>
      </c>
      <c r="K18" s="71" t="s">
        <v>89</v>
      </c>
      <c r="L18" s="81" t="s">
        <v>90</v>
      </c>
    </row>
    <row r="19" spans="2:12" s="60" customFormat="1" ht="24.75" customHeight="1">
      <c r="B19" s="71">
        <v>8</v>
      </c>
      <c r="C19" s="165"/>
      <c r="D19" s="166"/>
      <c r="E19" s="78"/>
      <c r="F19" s="71"/>
      <c r="G19" s="78"/>
      <c r="H19" s="80"/>
      <c r="I19" s="71"/>
      <c r="J19" s="80">
        <v>6</v>
      </c>
      <c r="K19" s="71" t="s">
        <v>89</v>
      </c>
      <c r="L19" s="81" t="s">
        <v>90</v>
      </c>
    </row>
    <row r="20" spans="2:12" s="60" customFormat="1" ht="31.5" customHeight="1">
      <c r="B20" s="71">
        <v>9</v>
      </c>
      <c r="C20" s="165"/>
      <c r="D20" s="166"/>
      <c r="E20" s="71"/>
      <c r="F20" s="71"/>
      <c r="G20" s="71"/>
      <c r="H20" s="80"/>
      <c r="I20" s="71"/>
      <c r="J20" s="80">
        <v>6</v>
      </c>
      <c r="K20" s="71" t="s">
        <v>89</v>
      </c>
      <c r="L20" s="81" t="s">
        <v>90</v>
      </c>
    </row>
    <row r="21" spans="2:12" s="60" customFormat="1" ht="17.25" customHeight="1">
      <c r="B21" s="71">
        <v>10</v>
      </c>
      <c r="C21" s="165"/>
      <c r="D21" s="166"/>
      <c r="E21" s="78"/>
      <c r="F21" s="71"/>
      <c r="G21" s="78"/>
      <c r="H21" s="79"/>
      <c r="I21" s="71"/>
      <c r="J21" s="80">
        <v>6</v>
      </c>
      <c r="K21" s="71" t="s">
        <v>89</v>
      </c>
      <c r="L21" s="81" t="s">
        <v>90</v>
      </c>
    </row>
    <row r="22" spans="2:12" s="60" customFormat="1" ht="14.25" customHeight="1">
      <c r="B22" s="71">
        <v>11</v>
      </c>
      <c r="C22" s="192"/>
      <c r="D22" s="192"/>
      <c r="E22" s="107"/>
      <c r="F22" s="107"/>
      <c r="G22" s="107"/>
      <c r="H22" s="107"/>
      <c r="I22" s="107"/>
      <c r="J22" s="80">
        <v>6</v>
      </c>
      <c r="K22" s="71" t="s">
        <v>89</v>
      </c>
      <c r="L22" s="81" t="s">
        <v>90</v>
      </c>
    </row>
    <row r="23" spans="2:12" s="60" customFormat="1" ht="13.5" customHeight="1" thickBot="1">
      <c r="B23" s="72">
        <v>12</v>
      </c>
      <c r="C23" s="193"/>
      <c r="D23" s="193"/>
      <c r="E23" s="108"/>
      <c r="F23" s="72"/>
      <c r="G23" s="72"/>
      <c r="H23" s="82"/>
      <c r="I23" s="72"/>
      <c r="J23" s="82">
        <v>6</v>
      </c>
      <c r="K23" s="72" t="s">
        <v>89</v>
      </c>
      <c r="L23" s="83" t="s">
        <v>90</v>
      </c>
    </row>
    <row r="24" ht="15" customHeight="1" thickTop="1"/>
    <row r="25" spans="6:12" ht="12.75">
      <c r="F25" s="85">
        <f>SUM(F12:F21)</f>
        <v>0</v>
      </c>
      <c r="H25" s="204" t="s">
        <v>120</v>
      </c>
      <c r="I25" s="203"/>
      <c r="J25" s="203"/>
      <c r="K25" s="203"/>
      <c r="L25" s="203"/>
    </row>
    <row r="26" spans="2:12" ht="12.75">
      <c r="B26" s="203" t="s">
        <v>17</v>
      </c>
      <c r="C26" s="203"/>
      <c r="D26" s="203"/>
      <c r="E26" s="203"/>
      <c r="F26" s="203"/>
      <c r="G26" s="38"/>
      <c r="H26" s="203" t="s">
        <v>18</v>
      </c>
      <c r="I26" s="203"/>
      <c r="J26" s="203"/>
      <c r="K26" s="203"/>
      <c r="L26" s="203"/>
    </row>
    <row r="27" spans="2:12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30" spans="2:12" ht="12.75">
      <c r="B30" s="202">
        <f>D5</f>
        <v>0</v>
      </c>
      <c r="C30" s="202"/>
      <c r="D30" s="202"/>
      <c r="E30" s="202"/>
      <c r="F30" s="202"/>
      <c r="G30" s="38"/>
      <c r="H30" s="202">
        <f>I5</f>
        <v>0</v>
      </c>
      <c r="I30" s="202"/>
      <c r="J30" s="202"/>
      <c r="K30" s="202"/>
      <c r="L30" s="202"/>
    </row>
    <row r="31" spans="2:12" ht="12.75">
      <c r="B31" s="203">
        <f>D6</f>
        <v>0</v>
      </c>
      <c r="C31" s="203"/>
      <c r="D31" s="203"/>
      <c r="E31" s="203"/>
      <c r="F31" s="203"/>
      <c r="H31" s="203">
        <f>I6</f>
        <v>0</v>
      </c>
      <c r="I31" s="203"/>
      <c r="J31" s="203"/>
      <c r="K31" s="203"/>
      <c r="L31" s="203"/>
    </row>
    <row r="33" spans="2:7" ht="12.75">
      <c r="B33" s="191" t="s">
        <v>19</v>
      </c>
      <c r="C33" s="191"/>
      <c r="D33" s="191"/>
      <c r="E33" s="191"/>
      <c r="F33" s="191"/>
      <c r="G33" s="73"/>
    </row>
    <row r="34" spans="2:7" ht="12.75">
      <c r="B34" s="191" t="s">
        <v>20</v>
      </c>
      <c r="C34" s="191"/>
      <c r="D34" s="191"/>
      <c r="E34" s="191"/>
      <c r="F34" s="191"/>
      <c r="G34" s="73"/>
    </row>
    <row r="35" spans="2:7" ht="12.75">
      <c r="B35" s="203"/>
      <c r="C35" s="203"/>
      <c r="D35" s="203"/>
      <c r="E35" s="203"/>
      <c r="F35" s="203"/>
      <c r="G35" s="38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 ht="12.7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 ht="12.7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 ht="12.7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 ht="12.7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</sheetData>
  <sheetProtection/>
  <mergeCells count="47">
    <mergeCell ref="C10:E11"/>
    <mergeCell ref="B30:F30"/>
    <mergeCell ref="H30:L30"/>
    <mergeCell ref="B31:F31"/>
    <mergeCell ref="H31:L31"/>
    <mergeCell ref="H25:L25"/>
    <mergeCell ref="B26:F26"/>
    <mergeCell ref="H26:L26"/>
    <mergeCell ref="B35:F35"/>
    <mergeCell ref="B10:B11"/>
    <mergeCell ref="F10:F11"/>
    <mergeCell ref="C19:D19"/>
    <mergeCell ref="B33:F33"/>
    <mergeCell ref="B34:F34"/>
    <mergeCell ref="C21:D21"/>
    <mergeCell ref="C22:D22"/>
    <mergeCell ref="C23:D23"/>
    <mergeCell ref="C12:D12"/>
    <mergeCell ref="C13:D13"/>
    <mergeCell ref="C15:D15"/>
    <mergeCell ref="C16:D16"/>
    <mergeCell ref="C17:D17"/>
    <mergeCell ref="C18:D18"/>
    <mergeCell ref="D9:E9"/>
    <mergeCell ref="C14:D14"/>
    <mergeCell ref="G9:H9"/>
    <mergeCell ref="I9:L9"/>
    <mergeCell ref="G10:L10"/>
    <mergeCell ref="G11:H11"/>
    <mergeCell ref="J11:K11"/>
    <mergeCell ref="I6:L6"/>
    <mergeCell ref="D7:E7"/>
    <mergeCell ref="G7:H7"/>
    <mergeCell ref="I7:L7"/>
    <mergeCell ref="D8:E8"/>
    <mergeCell ref="G8:H8"/>
    <mergeCell ref="I8:L8"/>
    <mergeCell ref="D6:E6"/>
    <mergeCell ref="G6:H6"/>
    <mergeCell ref="C20:D20"/>
    <mergeCell ref="B2:L2"/>
    <mergeCell ref="B3:L3"/>
    <mergeCell ref="C4:E4"/>
    <mergeCell ref="G4:L4"/>
    <mergeCell ref="D5:E5"/>
    <mergeCell ref="G5:H5"/>
    <mergeCell ref="I5:L5"/>
  </mergeCells>
  <printOptions horizontalCentered="1" verticalCentered="1"/>
  <pageMargins left="0.7480314960629921" right="0.5118110236220472" top="0.2362204724409449" bottom="0.15748031496062992" header="0.2362204724409449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8"/>
  <sheetViews>
    <sheetView zoomScale="70" zoomScaleNormal="70" zoomScalePageLayoutView="0" workbookViewId="0" topLeftCell="A1">
      <selection activeCell="M33" sqref="M33:R33"/>
    </sheetView>
  </sheetViews>
  <sheetFormatPr defaultColWidth="9.140625" defaultRowHeight="12.75"/>
  <cols>
    <col min="1" max="1" width="4.28125" style="54" customWidth="1"/>
    <col min="2" max="2" width="30.421875" style="54" customWidth="1"/>
    <col min="3" max="4" width="4.7109375" style="54" customWidth="1"/>
    <col min="5" max="5" width="8.421875" style="54" customWidth="1"/>
    <col min="6" max="6" width="6.7109375" style="54" customWidth="1"/>
    <col min="7" max="7" width="4.7109375" style="54" customWidth="1"/>
    <col min="8" max="8" width="4.421875" style="54" customWidth="1"/>
    <col min="9" max="9" width="4.421875" style="54" bestFit="1" customWidth="1"/>
    <col min="10" max="10" width="4.7109375" style="54" customWidth="1"/>
    <col min="11" max="11" width="5.00390625" style="54" customWidth="1"/>
    <col min="12" max="12" width="7.421875" style="54" customWidth="1"/>
    <col min="13" max="13" width="7.140625" style="54" customWidth="1"/>
    <col min="14" max="14" width="4.00390625" style="54" customWidth="1"/>
    <col min="15" max="15" width="4.421875" style="54" customWidth="1"/>
    <col min="16" max="16" width="6.57421875" style="54" customWidth="1"/>
    <col min="17" max="17" width="13.140625" style="54" customWidth="1"/>
    <col min="18" max="18" width="9.57421875" style="54" customWidth="1"/>
    <col min="19" max="19" width="9.140625" style="54" customWidth="1"/>
    <col min="20" max="20" width="4.28125" style="54" customWidth="1"/>
    <col min="21" max="21" width="10.00390625" style="54" customWidth="1"/>
    <col min="22" max="22" width="9.140625" style="54" customWidth="1"/>
    <col min="23" max="23" width="12.00390625" style="54" customWidth="1"/>
    <col min="24" max="24" width="11.57421875" style="54" customWidth="1"/>
    <col min="25" max="25" width="8.57421875" style="54" customWidth="1"/>
    <col min="26" max="26" width="19.8515625" style="54" customWidth="1"/>
    <col min="27" max="27" width="10.421875" style="54" customWidth="1"/>
    <col min="28" max="28" width="7.421875" style="54" customWidth="1"/>
    <col min="29" max="30" width="10.421875" style="54" customWidth="1"/>
    <col min="31" max="32" width="8.57421875" style="54" customWidth="1"/>
    <col min="33" max="33" width="12.00390625" style="54" customWidth="1"/>
    <col min="34" max="43" width="9.140625" style="54" customWidth="1"/>
    <col min="44" max="16384" width="9.140625" style="54" customWidth="1"/>
  </cols>
  <sheetData>
    <row r="2" spans="2:7" ht="12.75">
      <c r="B2" s="137" t="s">
        <v>5</v>
      </c>
      <c r="C2" s="138"/>
      <c r="D2" s="143"/>
      <c r="E2" s="144"/>
      <c r="F2" s="145"/>
      <c r="G2" s="136"/>
    </row>
    <row r="3" spans="2:7" ht="12.75">
      <c r="B3" s="137" t="s">
        <v>6</v>
      </c>
      <c r="C3" s="139"/>
      <c r="D3" s="140"/>
      <c r="E3" s="141"/>
      <c r="F3" s="142"/>
      <c r="G3" s="136"/>
    </row>
    <row r="5" spans="1:18" ht="15.75">
      <c r="A5" s="167" t="s">
        <v>21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ht="15.75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7" ht="4.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6" ht="12.75">
      <c r="A8" s="124" t="s">
        <v>133</v>
      </c>
      <c r="B8" s="124"/>
      <c r="C8" s="124"/>
      <c r="D8" s="124"/>
      <c r="E8" s="124"/>
      <c r="F8" s="124"/>
    </row>
    <row r="9" spans="1:18" ht="13.5" customHeight="1">
      <c r="A9" s="189" t="s">
        <v>2</v>
      </c>
      <c r="B9" s="221" t="s">
        <v>22</v>
      </c>
      <c r="C9" s="221" t="s">
        <v>11</v>
      </c>
      <c r="D9" s="184" t="s">
        <v>12</v>
      </c>
      <c r="E9" s="185"/>
      <c r="F9" s="185"/>
      <c r="G9" s="185"/>
      <c r="H9" s="185"/>
      <c r="I9" s="186"/>
      <c r="J9" s="222" t="s">
        <v>11</v>
      </c>
      <c r="K9" s="184" t="s">
        <v>23</v>
      </c>
      <c r="L9" s="185"/>
      <c r="M9" s="185"/>
      <c r="N9" s="185"/>
      <c r="O9" s="185"/>
      <c r="P9" s="186"/>
      <c r="Q9" s="224" t="s">
        <v>24</v>
      </c>
      <c r="R9" s="226" t="s">
        <v>25</v>
      </c>
    </row>
    <row r="10" spans="1:32" ht="14.25" customHeight="1">
      <c r="A10" s="190"/>
      <c r="B10" s="209"/>
      <c r="C10" s="209"/>
      <c r="D10" s="205" t="s">
        <v>26</v>
      </c>
      <c r="E10" s="206"/>
      <c r="F10" s="39" t="s">
        <v>27</v>
      </c>
      <c r="G10" s="205" t="s">
        <v>28</v>
      </c>
      <c r="H10" s="206"/>
      <c r="I10" s="39" t="s">
        <v>29</v>
      </c>
      <c r="J10" s="223"/>
      <c r="K10" s="205" t="s">
        <v>26</v>
      </c>
      <c r="L10" s="206"/>
      <c r="M10" s="39" t="s">
        <v>27</v>
      </c>
      <c r="N10" s="205" t="s">
        <v>28</v>
      </c>
      <c r="O10" s="206"/>
      <c r="P10" s="39" t="s">
        <v>29</v>
      </c>
      <c r="Q10" s="225"/>
      <c r="R10" s="227"/>
      <c r="W10" s="54" t="s">
        <v>30</v>
      </c>
      <c r="X10" s="54" t="s">
        <v>31</v>
      </c>
      <c r="Y10" s="54" t="s">
        <v>32</v>
      </c>
      <c r="Z10" s="54" t="s">
        <v>33</v>
      </c>
      <c r="AA10" s="54" t="s">
        <v>34</v>
      </c>
      <c r="AB10" s="54" t="s">
        <v>35</v>
      </c>
      <c r="AC10" s="54" t="s">
        <v>36</v>
      </c>
      <c r="AD10" s="54" t="s">
        <v>37</v>
      </c>
      <c r="AE10" s="54" t="s">
        <v>38</v>
      </c>
      <c r="AF10" s="54" t="s">
        <v>39</v>
      </c>
    </row>
    <row r="11" spans="1:18" ht="7.5" customHeight="1" thickBot="1" thickTop="1">
      <c r="A11" s="40">
        <v>1</v>
      </c>
      <c r="B11" s="41">
        <v>2</v>
      </c>
      <c r="C11" s="41">
        <v>3</v>
      </c>
      <c r="D11" s="207">
        <v>4</v>
      </c>
      <c r="E11" s="208"/>
      <c r="F11" s="41">
        <v>5</v>
      </c>
      <c r="G11" s="207">
        <v>6</v>
      </c>
      <c r="H11" s="208"/>
      <c r="I11" s="41">
        <v>7</v>
      </c>
      <c r="J11" s="41">
        <v>8</v>
      </c>
      <c r="K11" s="207">
        <v>9</v>
      </c>
      <c r="L11" s="208"/>
      <c r="M11" s="41">
        <v>10</v>
      </c>
      <c r="N11" s="207">
        <v>11</v>
      </c>
      <c r="O11" s="208"/>
      <c r="P11" s="41">
        <v>12</v>
      </c>
      <c r="Q11" s="55">
        <v>13</v>
      </c>
      <c r="R11" s="41">
        <v>14</v>
      </c>
    </row>
    <row r="12" spans="1:41" s="37" customFormat="1" ht="25.5" customHeight="1" thickTop="1">
      <c r="A12" s="100">
        <v>1</v>
      </c>
      <c r="B12" s="134">
        <f>SKP!C12</f>
        <v>0</v>
      </c>
      <c r="C12" s="100">
        <f>SKP!F12</f>
        <v>0</v>
      </c>
      <c r="D12" s="100">
        <f>SKP!G12</f>
        <v>0</v>
      </c>
      <c r="E12" s="101">
        <f>SKP!H12</f>
        <v>0</v>
      </c>
      <c r="F12" s="100">
        <f>SKP!I12</f>
        <v>0</v>
      </c>
      <c r="G12" s="100">
        <f>SKP!J12</f>
        <v>6</v>
      </c>
      <c r="H12" s="100" t="str">
        <f>SKP!K12</f>
        <v>bln</v>
      </c>
      <c r="I12" s="102" t="str">
        <f>SKP!L12</f>
        <v>-</v>
      </c>
      <c r="J12" s="100">
        <f>K12*SKP!E12</f>
        <v>0</v>
      </c>
      <c r="K12" s="100"/>
      <c r="L12" s="101">
        <f>E12</f>
        <v>0</v>
      </c>
      <c r="M12" s="100"/>
      <c r="N12" s="100">
        <v>6</v>
      </c>
      <c r="O12" s="100" t="str">
        <f>H12</f>
        <v>bln</v>
      </c>
      <c r="P12" s="129" t="s">
        <v>90</v>
      </c>
      <c r="Q12" s="130" t="e">
        <f>AG12</f>
        <v>#DIV/0!</v>
      </c>
      <c r="R12" s="130" t="e">
        <f>IF(I12="-",IF(P12="-",Q12/3,Q12/4),Q12/4)</f>
        <v>#DIV/0!</v>
      </c>
      <c r="T12" s="37">
        <f>IF(D12&gt;0,1,0)</f>
        <v>0</v>
      </c>
      <c r="U12" s="37">
        <f>_xlfn.IFERROR(R12,0)</f>
        <v>0</v>
      </c>
      <c r="W12" s="37">
        <f>100-(N12/G12*100)</f>
        <v>0</v>
      </c>
      <c r="X12" s="56" t="e">
        <f>100-(P12/I12*100)</f>
        <v>#VALUE!</v>
      </c>
      <c r="Y12" s="37" t="e">
        <f>K12/D12*100</f>
        <v>#DIV/0!</v>
      </c>
      <c r="Z12" s="37" t="e">
        <f>M12/F12*100</f>
        <v>#DIV/0!</v>
      </c>
      <c r="AA12" s="37">
        <f>IF(W12&gt;24,AD12,AC12)</f>
        <v>76.00000000000001</v>
      </c>
      <c r="AB12" s="37" t="e">
        <f>IF(X12&gt;24,AF12,AE12)</f>
        <v>#VALUE!</v>
      </c>
      <c r="AC12" s="37">
        <f>((1.76*G12-N12)/G12)*100</f>
        <v>76.00000000000001</v>
      </c>
      <c r="AD12" s="37">
        <f>76-((((1.76*G12-N12)/G12)*100)-100)</f>
        <v>99.99999999999999</v>
      </c>
      <c r="AE12" s="54" t="e">
        <f>((1.76*I12-P12)/I12)*100</f>
        <v>#VALUE!</v>
      </c>
      <c r="AF12" s="54" t="e">
        <f>76-((((1.76*I12-P12)/I12)*100)-100)</f>
        <v>#VALUE!</v>
      </c>
      <c r="AG12" s="54" t="e">
        <f>_xlfn.IFERROR(SUM(Y12:AB12),SUM(Y12:AA12))</f>
        <v>#DIV/0!</v>
      </c>
      <c r="AH12" s="54"/>
      <c r="AK12" s="58">
        <f>100-(N12/G12*100)</f>
        <v>0</v>
      </c>
      <c r="AL12" s="58" t="e">
        <f>100-(P12/I12*100)</f>
        <v>#VALUE!</v>
      </c>
      <c r="AM12" s="37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#VALUE!</v>
      </c>
      <c r="AN12" s="54" t="e">
        <f>IF(AK12&gt;24,(((K12/D12*100)+(M12/F12*100)+(76-((((1.76*G12-N12)/G12)*100)-100)))),(((K12/D12*100)+(M12/F12*100)+(((1.76*G12-N12)/G12)*100))))</f>
        <v>#DIV/0!</v>
      </c>
      <c r="AO12" s="37" t="e">
        <f>_xlfn.IFERROR(AM12,AN12)</f>
        <v>#DIV/0!</v>
      </c>
    </row>
    <row r="13" spans="1:41" s="37" customFormat="1" ht="12.75">
      <c r="A13" s="42">
        <v>2</v>
      </c>
      <c r="B13" s="128">
        <f>SKP!C13</f>
        <v>0</v>
      </c>
      <c r="C13" s="42">
        <f>SKP!F13</f>
        <v>0</v>
      </c>
      <c r="D13" s="42">
        <f>SKP!G13</f>
        <v>0</v>
      </c>
      <c r="E13" s="103">
        <f>SKP!H13</f>
        <v>0</v>
      </c>
      <c r="F13" s="42">
        <f>SKP!I13</f>
        <v>0</v>
      </c>
      <c r="G13" s="42">
        <f>SKP!J13</f>
        <v>6</v>
      </c>
      <c r="H13" s="42" t="str">
        <f>SKP!K13</f>
        <v>bln</v>
      </c>
      <c r="I13" s="104" t="str">
        <f>SKP!L13</f>
        <v>-</v>
      </c>
      <c r="J13" s="42">
        <f>K13*SKP!E13</f>
        <v>0</v>
      </c>
      <c r="K13" s="42"/>
      <c r="L13" s="103">
        <f aca="true" t="shared" si="0" ref="L13:L19">E13</f>
        <v>0</v>
      </c>
      <c r="M13" s="42"/>
      <c r="N13" s="42">
        <v>6</v>
      </c>
      <c r="O13" s="42" t="str">
        <f aca="true" t="shared" si="1" ref="O13:O19">H13</f>
        <v>bln</v>
      </c>
      <c r="P13" s="125" t="s">
        <v>90</v>
      </c>
      <c r="Q13" s="126" t="e">
        <f aca="true" t="shared" si="2" ref="Q13:Q19">AG13</f>
        <v>#DIV/0!</v>
      </c>
      <c r="R13" s="126" t="e">
        <f aca="true" t="shared" si="3" ref="R13:R19">IF(I13="-",IF(P13="-",Q13/3,Q13/4),Q13/4)</f>
        <v>#DIV/0!</v>
      </c>
      <c r="T13" s="37">
        <f aca="true" t="shared" si="4" ref="T13:T19">IF(D13&gt;0,1,0)</f>
        <v>0</v>
      </c>
      <c r="U13" s="37">
        <f>_xlfn.IFERROR(R13,0)</f>
        <v>0</v>
      </c>
      <c r="W13" s="37">
        <f aca="true" t="shared" si="5" ref="W13:W19">100-(N13/G13*100)</f>
        <v>0</v>
      </c>
      <c r="X13" s="56" t="e">
        <f aca="true" t="shared" si="6" ref="X13:X19">100-(P13/I13*100)</f>
        <v>#VALUE!</v>
      </c>
      <c r="Y13" s="37" t="e">
        <f aca="true" t="shared" si="7" ref="Y13:Y19">K13/D13*100</f>
        <v>#DIV/0!</v>
      </c>
      <c r="Z13" s="37" t="e">
        <f aca="true" t="shared" si="8" ref="Z13:Z19">M13/F13*100</f>
        <v>#DIV/0!</v>
      </c>
      <c r="AA13" s="37">
        <f aca="true" t="shared" si="9" ref="AA13:AA19">IF(W13&gt;24,AD13,AC13)</f>
        <v>76.00000000000001</v>
      </c>
      <c r="AB13" s="37" t="e">
        <f aca="true" t="shared" si="10" ref="AB13:AB19">IF(X13&gt;24,AF13,AE13)</f>
        <v>#VALUE!</v>
      </c>
      <c r="AC13" s="37">
        <f aca="true" t="shared" si="11" ref="AC13:AC19">((1.76*G13-N13)/G13)*100</f>
        <v>76.00000000000001</v>
      </c>
      <c r="AD13" s="37">
        <f aca="true" t="shared" si="12" ref="AD13:AD19">76-((((1.76*G13-N13)/G13)*100)-100)</f>
        <v>99.99999999999999</v>
      </c>
      <c r="AE13" s="54" t="e">
        <f aca="true" t="shared" si="13" ref="AE13:AE19">((1.76*I13-P13)/I13)*100</f>
        <v>#VALUE!</v>
      </c>
      <c r="AF13" s="54" t="e">
        <f aca="true" t="shared" si="14" ref="AF13:AF19">76-((((1.76*I13-P13)/I13)*100)-100)</f>
        <v>#VALUE!</v>
      </c>
      <c r="AG13" s="54" t="e">
        <f>_xlfn.IFERROR(SUM(Y13:AB13),SUM(Y13:AA13))</f>
        <v>#DIV/0!</v>
      </c>
      <c r="AH13" s="54"/>
      <c r="AK13" s="58">
        <f aca="true" t="shared" si="15" ref="AK13:AK23">100-(N13/G13*100)</f>
        <v>0</v>
      </c>
      <c r="AL13" s="58" t="e">
        <f aca="true" t="shared" si="16" ref="AL13:AL23">100-(P13/I13*100)</f>
        <v>#VALUE!</v>
      </c>
      <c r="AM13" s="37" t="e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#VALUE!</v>
      </c>
      <c r="AN13" s="54" t="e">
        <f aca="true" t="shared" si="17" ref="AN13:AN23">IF(AK13&gt;24,(((K13/D13*100)+(M13/F13*100)+(76-((((1.76*G13-N13)/G13)*100)-100)))),(((K13/D13*100)+(M13/F13*100)+(((1.76*G13-N13)/G13)*100))))</f>
        <v>#DIV/0!</v>
      </c>
      <c r="AO13" s="37" t="e">
        <f>_xlfn.IFERROR(AM13,AN13)</f>
        <v>#DIV/0!</v>
      </c>
    </row>
    <row r="14" spans="1:41" s="37" customFormat="1" ht="12.75">
      <c r="A14" s="42">
        <v>3</v>
      </c>
      <c r="B14" s="128">
        <f>SKP!C14</f>
        <v>0</v>
      </c>
      <c r="C14" s="42">
        <f>SKP!F14</f>
        <v>0</v>
      </c>
      <c r="D14" s="42">
        <f>SKP!G14</f>
        <v>0</v>
      </c>
      <c r="E14" s="103">
        <f>SKP!H14</f>
        <v>0</v>
      </c>
      <c r="F14" s="42">
        <f>SKP!I14</f>
        <v>0</v>
      </c>
      <c r="G14" s="42">
        <f>SKP!J14</f>
        <v>6</v>
      </c>
      <c r="H14" s="42" t="str">
        <f>SKP!K14</f>
        <v>bln</v>
      </c>
      <c r="I14" s="104" t="str">
        <f>SKP!L14</f>
        <v>-</v>
      </c>
      <c r="J14" s="42">
        <f>K14*SKP!E14</f>
        <v>0</v>
      </c>
      <c r="K14" s="42"/>
      <c r="L14" s="103">
        <f t="shared" si="0"/>
        <v>0</v>
      </c>
      <c r="M14" s="42"/>
      <c r="N14" s="42">
        <v>6</v>
      </c>
      <c r="O14" s="42" t="str">
        <f t="shared" si="1"/>
        <v>bln</v>
      </c>
      <c r="P14" s="125" t="s">
        <v>90</v>
      </c>
      <c r="Q14" s="126" t="e">
        <f t="shared" si="2"/>
        <v>#DIV/0!</v>
      </c>
      <c r="R14" s="126" t="e">
        <f t="shared" si="3"/>
        <v>#DIV/0!</v>
      </c>
      <c r="T14" s="37">
        <f t="shared" si="4"/>
        <v>0</v>
      </c>
      <c r="U14" s="37">
        <f>_xlfn.IFERROR(R14,0)</f>
        <v>0</v>
      </c>
      <c r="W14" s="37">
        <f t="shared" si="5"/>
        <v>0</v>
      </c>
      <c r="X14" s="56" t="e">
        <f t="shared" si="6"/>
        <v>#VALUE!</v>
      </c>
      <c r="Y14" s="37" t="e">
        <f t="shared" si="7"/>
        <v>#DIV/0!</v>
      </c>
      <c r="Z14" s="37" t="e">
        <f t="shared" si="8"/>
        <v>#DIV/0!</v>
      </c>
      <c r="AA14" s="37">
        <f t="shared" si="9"/>
        <v>76.00000000000001</v>
      </c>
      <c r="AB14" s="37" t="e">
        <f t="shared" si="10"/>
        <v>#VALUE!</v>
      </c>
      <c r="AC14" s="37">
        <f t="shared" si="11"/>
        <v>76.00000000000001</v>
      </c>
      <c r="AD14" s="37">
        <f t="shared" si="12"/>
        <v>99.99999999999999</v>
      </c>
      <c r="AE14" s="54" t="e">
        <f t="shared" si="13"/>
        <v>#VALUE!</v>
      </c>
      <c r="AF14" s="54" t="e">
        <f t="shared" si="14"/>
        <v>#VALUE!</v>
      </c>
      <c r="AG14" s="54" t="e">
        <f>_xlfn.IFERROR(SUM(Y14:AB14),SUM(Y14:AA14))</f>
        <v>#DIV/0!</v>
      </c>
      <c r="AH14" s="54"/>
      <c r="AK14" s="58">
        <f t="shared" si="15"/>
        <v>0</v>
      </c>
      <c r="AL14" s="58" t="e">
        <f t="shared" si="16"/>
        <v>#VALUE!</v>
      </c>
      <c r="AM14" s="37" t="e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#VALUE!</v>
      </c>
      <c r="AN14" s="54" t="e">
        <f t="shared" si="17"/>
        <v>#DIV/0!</v>
      </c>
      <c r="AO14" s="37" t="e">
        <f>_xlfn.IFERROR(AM14,AN14)</f>
        <v>#DIV/0!</v>
      </c>
    </row>
    <row r="15" spans="1:41" s="37" customFormat="1" ht="12.75">
      <c r="A15" s="42">
        <v>4</v>
      </c>
      <c r="B15" s="128">
        <f>SKP!C15</f>
        <v>0</v>
      </c>
      <c r="C15" s="42">
        <f>SKP!F15</f>
        <v>0</v>
      </c>
      <c r="D15" s="42">
        <f>SKP!G15</f>
        <v>0</v>
      </c>
      <c r="E15" s="103">
        <f>SKP!H15</f>
        <v>0</v>
      </c>
      <c r="F15" s="42">
        <f>SKP!I15</f>
        <v>0</v>
      </c>
      <c r="G15" s="42">
        <f>SKP!J15</f>
        <v>6</v>
      </c>
      <c r="H15" s="42" t="str">
        <f>SKP!K15</f>
        <v>bln</v>
      </c>
      <c r="I15" s="104" t="str">
        <f>SKP!L15</f>
        <v>-</v>
      </c>
      <c r="J15" s="42">
        <f>K15*SKP!E15</f>
        <v>0</v>
      </c>
      <c r="K15" s="42"/>
      <c r="L15" s="103">
        <f t="shared" si="0"/>
        <v>0</v>
      </c>
      <c r="M15" s="42"/>
      <c r="N15" s="42">
        <v>6</v>
      </c>
      <c r="O15" s="42" t="str">
        <f t="shared" si="1"/>
        <v>bln</v>
      </c>
      <c r="P15" s="125" t="s">
        <v>90</v>
      </c>
      <c r="Q15" s="126" t="e">
        <f t="shared" si="2"/>
        <v>#DIV/0!</v>
      </c>
      <c r="R15" s="126" t="e">
        <f t="shared" si="3"/>
        <v>#DIV/0!</v>
      </c>
      <c r="T15" s="37">
        <f t="shared" si="4"/>
        <v>0</v>
      </c>
      <c r="U15" s="37">
        <f>_xlfn.IFERROR(R15,0)</f>
        <v>0</v>
      </c>
      <c r="W15" s="37">
        <f t="shared" si="5"/>
        <v>0</v>
      </c>
      <c r="X15" s="56" t="e">
        <f t="shared" si="6"/>
        <v>#VALUE!</v>
      </c>
      <c r="Y15" s="37" t="e">
        <f t="shared" si="7"/>
        <v>#DIV/0!</v>
      </c>
      <c r="Z15" s="37" t="e">
        <f t="shared" si="8"/>
        <v>#DIV/0!</v>
      </c>
      <c r="AA15" s="37">
        <f t="shared" si="9"/>
        <v>76.00000000000001</v>
      </c>
      <c r="AB15" s="37" t="e">
        <f t="shared" si="10"/>
        <v>#VALUE!</v>
      </c>
      <c r="AC15" s="37">
        <f t="shared" si="11"/>
        <v>76.00000000000001</v>
      </c>
      <c r="AD15" s="37">
        <f t="shared" si="12"/>
        <v>99.99999999999999</v>
      </c>
      <c r="AE15" s="54" t="e">
        <f t="shared" si="13"/>
        <v>#VALUE!</v>
      </c>
      <c r="AF15" s="54" t="e">
        <f t="shared" si="14"/>
        <v>#VALUE!</v>
      </c>
      <c r="AG15" s="54" t="e">
        <f>_xlfn.IFERROR(SUM(Y15:AB15),SUM(Y15:AA15))</f>
        <v>#DIV/0!</v>
      </c>
      <c r="AH15" s="54"/>
      <c r="AK15" s="58">
        <f t="shared" si="15"/>
        <v>0</v>
      </c>
      <c r="AL15" s="58" t="e">
        <f t="shared" si="16"/>
        <v>#VALUE!</v>
      </c>
      <c r="AM15" s="37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#VALUE!</v>
      </c>
      <c r="AN15" s="54" t="e">
        <f t="shared" si="17"/>
        <v>#DIV/0!</v>
      </c>
      <c r="AO15" s="37" t="e">
        <f>_xlfn.IFERROR(AM15,AN15)</f>
        <v>#DIV/0!</v>
      </c>
    </row>
    <row r="16" spans="1:41" s="37" customFormat="1" ht="12.75">
      <c r="A16" s="42">
        <v>5</v>
      </c>
      <c r="B16" s="128">
        <f>SKP!C16</f>
        <v>0</v>
      </c>
      <c r="C16" s="42">
        <f>SKP!F16</f>
        <v>0</v>
      </c>
      <c r="D16" s="42">
        <f>SKP!G16</f>
        <v>0</v>
      </c>
      <c r="E16" s="103">
        <f>SKP!H16</f>
        <v>0</v>
      </c>
      <c r="F16" s="42">
        <f>SKP!I16</f>
        <v>0</v>
      </c>
      <c r="G16" s="42">
        <f>SKP!J16</f>
        <v>6</v>
      </c>
      <c r="H16" s="42" t="str">
        <f>SKP!K16</f>
        <v>bln</v>
      </c>
      <c r="I16" s="104" t="str">
        <f>SKP!L16</f>
        <v>-</v>
      </c>
      <c r="J16" s="42">
        <f>K16*SKP!E16</f>
        <v>0</v>
      </c>
      <c r="K16" s="42"/>
      <c r="L16" s="103">
        <f t="shared" si="0"/>
        <v>0</v>
      </c>
      <c r="M16" s="42"/>
      <c r="N16" s="42">
        <v>6</v>
      </c>
      <c r="O16" s="42" t="str">
        <f t="shared" si="1"/>
        <v>bln</v>
      </c>
      <c r="P16" s="125" t="s">
        <v>90</v>
      </c>
      <c r="Q16" s="126" t="e">
        <f t="shared" si="2"/>
        <v>#DIV/0!</v>
      </c>
      <c r="R16" s="126" t="e">
        <f t="shared" si="3"/>
        <v>#DIV/0!</v>
      </c>
      <c r="T16" s="37">
        <f t="shared" si="4"/>
        <v>0</v>
      </c>
      <c r="U16" s="37">
        <f>_xlfn.IFERROR(R16,0)</f>
        <v>0</v>
      </c>
      <c r="W16" s="37">
        <f t="shared" si="5"/>
        <v>0</v>
      </c>
      <c r="X16" s="56" t="e">
        <f t="shared" si="6"/>
        <v>#VALUE!</v>
      </c>
      <c r="Y16" s="37" t="e">
        <f t="shared" si="7"/>
        <v>#DIV/0!</v>
      </c>
      <c r="Z16" s="37" t="e">
        <f t="shared" si="8"/>
        <v>#DIV/0!</v>
      </c>
      <c r="AA16" s="37">
        <f t="shared" si="9"/>
        <v>76.00000000000001</v>
      </c>
      <c r="AB16" s="37" t="e">
        <f t="shared" si="10"/>
        <v>#VALUE!</v>
      </c>
      <c r="AC16" s="37">
        <f t="shared" si="11"/>
        <v>76.00000000000001</v>
      </c>
      <c r="AD16" s="37">
        <f t="shared" si="12"/>
        <v>99.99999999999999</v>
      </c>
      <c r="AE16" s="54" t="e">
        <f t="shared" si="13"/>
        <v>#VALUE!</v>
      </c>
      <c r="AF16" s="54" t="e">
        <f t="shared" si="14"/>
        <v>#VALUE!</v>
      </c>
      <c r="AG16" s="54" t="e">
        <f>_xlfn.IFERROR(SUM(Y16:AB16),SUM(Y16:AA16))</f>
        <v>#DIV/0!</v>
      </c>
      <c r="AH16" s="54"/>
      <c r="AI16" s="54"/>
      <c r="AJ16" s="54"/>
      <c r="AK16" s="58">
        <f t="shared" si="15"/>
        <v>0</v>
      </c>
      <c r="AL16" s="58" t="e">
        <f t="shared" si="16"/>
        <v>#VALUE!</v>
      </c>
      <c r="AM16" s="37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#VALUE!</v>
      </c>
      <c r="AN16" s="54" t="e">
        <f t="shared" si="17"/>
        <v>#DIV/0!</v>
      </c>
      <c r="AO16" s="37" t="e">
        <f>_xlfn.IFERROR(AM16,AN16)</f>
        <v>#DIV/0!</v>
      </c>
    </row>
    <row r="17" spans="1:41" s="37" customFormat="1" ht="12.75">
      <c r="A17" s="42">
        <v>6</v>
      </c>
      <c r="B17" s="128">
        <f>SKP!C17</f>
        <v>0</v>
      </c>
      <c r="C17" s="42">
        <f>SKP!F17</f>
        <v>0</v>
      </c>
      <c r="D17" s="42">
        <f>SKP!G17</f>
        <v>0</v>
      </c>
      <c r="E17" s="103">
        <f>SKP!H17</f>
        <v>0</v>
      </c>
      <c r="F17" s="42">
        <f>SKP!I17</f>
        <v>0</v>
      </c>
      <c r="G17" s="42">
        <f>SKP!J17</f>
        <v>6</v>
      </c>
      <c r="H17" s="42" t="str">
        <f>SKP!K17</f>
        <v>bln</v>
      </c>
      <c r="I17" s="104" t="str">
        <f>SKP!L17</f>
        <v>-</v>
      </c>
      <c r="J17" s="42">
        <f>K17*SKP!E17</f>
        <v>0</v>
      </c>
      <c r="K17" s="42"/>
      <c r="L17" s="103">
        <f t="shared" si="0"/>
        <v>0</v>
      </c>
      <c r="M17" s="42"/>
      <c r="N17" s="42">
        <v>6</v>
      </c>
      <c r="O17" s="42" t="str">
        <f t="shared" si="1"/>
        <v>bln</v>
      </c>
      <c r="P17" s="125" t="s">
        <v>90</v>
      </c>
      <c r="Q17" s="126" t="e">
        <f t="shared" si="2"/>
        <v>#DIV/0!</v>
      </c>
      <c r="R17" s="126" t="e">
        <f t="shared" si="3"/>
        <v>#DIV/0!</v>
      </c>
      <c r="T17" s="37">
        <f t="shared" si="4"/>
        <v>0</v>
      </c>
      <c r="U17" s="37">
        <f>_xlfn.IFERROR(R17,0)</f>
        <v>0</v>
      </c>
      <c r="W17" s="37">
        <f t="shared" si="5"/>
        <v>0</v>
      </c>
      <c r="X17" s="56" t="e">
        <f t="shared" si="6"/>
        <v>#VALUE!</v>
      </c>
      <c r="Y17" s="37" t="e">
        <f t="shared" si="7"/>
        <v>#DIV/0!</v>
      </c>
      <c r="Z17" s="37" t="e">
        <f t="shared" si="8"/>
        <v>#DIV/0!</v>
      </c>
      <c r="AA17" s="37">
        <f t="shared" si="9"/>
        <v>76.00000000000001</v>
      </c>
      <c r="AB17" s="37" t="e">
        <f t="shared" si="10"/>
        <v>#VALUE!</v>
      </c>
      <c r="AC17" s="37">
        <f t="shared" si="11"/>
        <v>76.00000000000001</v>
      </c>
      <c r="AD17" s="37">
        <f t="shared" si="12"/>
        <v>99.99999999999999</v>
      </c>
      <c r="AE17" s="54" t="e">
        <f t="shared" si="13"/>
        <v>#VALUE!</v>
      </c>
      <c r="AF17" s="54" t="e">
        <f t="shared" si="14"/>
        <v>#VALUE!</v>
      </c>
      <c r="AG17" s="54" t="e">
        <f>_xlfn.IFERROR(SUM(Y17:AB17),SUM(Y17:AA17))</f>
        <v>#DIV/0!</v>
      </c>
      <c r="AH17" s="54"/>
      <c r="AK17" s="58">
        <f t="shared" si="15"/>
        <v>0</v>
      </c>
      <c r="AL17" s="58" t="e">
        <f t="shared" si="16"/>
        <v>#VALUE!</v>
      </c>
      <c r="AM17" s="37" t="e">
        <f>IF(AND(AK17&gt;24,AL17&gt;24),(_xlfn.IFERROR(((K17/D17*100)+(M17/F17*100)+(76-((((1.76*G17-N17)/G17)*100)-100))+(76-((((1.76*I17-P17)/I17)*100)-100))),((K17/D17*100)+(M17/F17*100)+(76-((((1.76*G17-N17)/G17)*100)-100))))),(_xlfn.IFERROR(((K17/D17*100)+(M17/F17*100)+(((1.76*G17-N17)/G17)*100))+(((1.76*I17-P17)/I17)*100),((K17/D17*100)+(M17/F17*100)+(((1.76*G17-N17)/G17)*100)))))</f>
        <v>#VALUE!</v>
      </c>
      <c r="AN17" s="54" t="e">
        <f t="shared" si="17"/>
        <v>#DIV/0!</v>
      </c>
      <c r="AO17" s="37" t="e">
        <f>_xlfn.IFERROR(AM17,AN17)</f>
        <v>#DIV/0!</v>
      </c>
    </row>
    <row r="18" spans="1:41" s="37" customFormat="1" ht="12.75">
      <c r="A18" s="42">
        <v>7</v>
      </c>
      <c r="B18" s="128">
        <f>SKP!C18</f>
        <v>0</v>
      </c>
      <c r="C18" s="42">
        <f>SKP!F18</f>
        <v>0</v>
      </c>
      <c r="D18" s="42">
        <f>SKP!G18</f>
        <v>0</v>
      </c>
      <c r="E18" s="103">
        <f>SKP!H18</f>
        <v>0</v>
      </c>
      <c r="F18" s="42">
        <f>SKP!I18</f>
        <v>0</v>
      </c>
      <c r="G18" s="42">
        <f>SKP!J18</f>
        <v>6</v>
      </c>
      <c r="H18" s="42" t="str">
        <f>SKP!K18</f>
        <v>bln</v>
      </c>
      <c r="I18" s="104" t="str">
        <f>SKP!L18</f>
        <v>-</v>
      </c>
      <c r="J18" s="42">
        <f>K18*SKP!E18</f>
        <v>0</v>
      </c>
      <c r="K18" s="42"/>
      <c r="L18" s="103">
        <f t="shared" si="0"/>
        <v>0</v>
      </c>
      <c r="M18" s="42"/>
      <c r="N18" s="42">
        <v>6</v>
      </c>
      <c r="O18" s="42" t="str">
        <f t="shared" si="1"/>
        <v>bln</v>
      </c>
      <c r="P18" s="125" t="s">
        <v>90</v>
      </c>
      <c r="Q18" s="126" t="e">
        <f t="shared" si="2"/>
        <v>#DIV/0!</v>
      </c>
      <c r="R18" s="126" t="e">
        <f t="shared" si="3"/>
        <v>#DIV/0!</v>
      </c>
      <c r="T18" s="37">
        <f t="shared" si="4"/>
        <v>0</v>
      </c>
      <c r="U18" s="37">
        <f>_xlfn.IFERROR(R18,0)</f>
        <v>0</v>
      </c>
      <c r="W18" s="37">
        <f t="shared" si="5"/>
        <v>0</v>
      </c>
      <c r="X18" s="56" t="e">
        <f t="shared" si="6"/>
        <v>#VALUE!</v>
      </c>
      <c r="Y18" s="37" t="e">
        <f t="shared" si="7"/>
        <v>#DIV/0!</v>
      </c>
      <c r="Z18" s="37" t="e">
        <f t="shared" si="8"/>
        <v>#DIV/0!</v>
      </c>
      <c r="AA18" s="37">
        <f t="shared" si="9"/>
        <v>76.00000000000001</v>
      </c>
      <c r="AB18" s="37" t="e">
        <f t="shared" si="10"/>
        <v>#VALUE!</v>
      </c>
      <c r="AC18" s="37">
        <f t="shared" si="11"/>
        <v>76.00000000000001</v>
      </c>
      <c r="AD18" s="37">
        <f t="shared" si="12"/>
        <v>99.99999999999999</v>
      </c>
      <c r="AE18" s="54" t="e">
        <f t="shared" si="13"/>
        <v>#VALUE!</v>
      </c>
      <c r="AF18" s="54" t="e">
        <f t="shared" si="14"/>
        <v>#VALUE!</v>
      </c>
      <c r="AG18" s="54" t="e">
        <f>_xlfn.IFERROR(SUM(Y18:AB18),SUM(Y18:AA18))</f>
        <v>#DIV/0!</v>
      </c>
      <c r="AH18" s="54"/>
      <c r="AK18" s="37">
        <f t="shared" si="15"/>
        <v>0</v>
      </c>
      <c r="AL18" s="59" t="e">
        <f t="shared" si="16"/>
        <v>#VALUE!</v>
      </c>
      <c r="AM18" s="37" t="e">
        <f>IF(AND(AK18&gt;24,AL18&gt;24),(_xlfn.IFERROR(((K18/D18*100)+(M18/F18*100)+(76-((((1.76*G18-N18)/G18)*100)-100))+(76-((((1.76*I18-P18)/I18)*100)-100))),((K18/D18*100)+(M18/F18*100)+(76-((((1.76*G18-N18)/G18)*100)-100))))),(_xlfn.IFERROR(((K18/D18*100)+(M18/F18*100)+(((1.76*G18-N18)/G18)*100))+(((1.76*I18-P18)/I18)*100),((K18/D18*100)+(M18/F18*100)+(((1.76*G18-N18)/G18)*100)))))</f>
        <v>#VALUE!</v>
      </c>
      <c r="AN18" s="54" t="e">
        <f t="shared" si="17"/>
        <v>#DIV/0!</v>
      </c>
      <c r="AO18" s="37" t="e">
        <f>_xlfn.IFERROR(AM18,AN18)</f>
        <v>#DIV/0!</v>
      </c>
    </row>
    <row r="19" spans="1:41" s="37" customFormat="1" ht="12.75">
      <c r="A19" s="42">
        <v>8</v>
      </c>
      <c r="B19" s="128">
        <f>SKP!C19</f>
        <v>0</v>
      </c>
      <c r="C19" s="42">
        <f>SKP!F19</f>
        <v>0</v>
      </c>
      <c r="D19" s="42">
        <f>SKP!G19</f>
        <v>0</v>
      </c>
      <c r="E19" s="103">
        <f>SKP!H19</f>
        <v>0</v>
      </c>
      <c r="F19" s="42">
        <f>SKP!I19</f>
        <v>0</v>
      </c>
      <c r="G19" s="42">
        <f>SKP!J19</f>
        <v>6</v>
      </c>
      <c r="H19" s="42" t="str">
        <f>SKP!K19</f>
        <v>bln</v>
      </c>
      <c r="I19" s="104" t="str">
        <f>SKP!L19</f>
        <v>-</v>
      </c>
      <c r="J19" s="42">
        <f>K19*SKP!E19</f>
        <v>0</v>
      </c>
      <c r="K19" s="42"/>
      <c r="L19" s="103">
        <f t="shared" si="0"/>
        <v>0</v>
      </c>
      <c r="M19" s="42"/>
      <c r="N19" s="42">
        <v>6</v>
      </c>
      <c r="O19" s="42" t="str">
        <f t="shared" si="1"/>
        <v>bln</v>
      </c>
      <c r="P19" s="125" t="s">
        <v>90</v>
      </c>
      <c r="Q19" s="126" t="e">
        <f t="shared" si="2"/>
        <v>#DIV/0!</v>
      </c>
      <c r="R19" s="126" t="e">
        <f t="shared" si="3"/>
        <v>#DIV/0!</v>
      </c>
      <c r="T19" s="37">
        <f t="shared" si="4"/>
        <v>0</v>
      </c>
      <c r="U19" s="37">
        <f>_xlfn.IFERROR(R19,0)</f>
        <v>0</v>
      </c>
      <c r="W19" s="37">
        <f t="shared" si="5"/>
        <v>0</v>
      </c>
      <c r="X19" s="56" t="e">
        <f t="shared" si="6"/>
        <v>#VALUE!</v>
      </c>
      <c r="Y19" s="37" t="e">
        <f t="shared" si="7"/>
        <v>#DIV/0!</v>
      </c>
      <c r="Z19" s="37" t="e">
        <f t="shared" si="8"/>
        <v>#DIV/0!</v>
      </c>
      <c r="AA19" s="37">
        <f t="shared" si="9"/>
        <v>76.00000000000001</v>
      </c>
      <c r="AB19" s="37" t="e">
        <f t="shared" si="10"/>
        <v>#VALUE!</v>
      </c>
      <c r="AC19" s="37">
        <f t="shared" si="11"/>
        <v>76.00000000000001</v>
      </c>
      <c r="AD19" s="37">
        <f t="shared" si="12"/>
        <v>99.99999999999999</v>
      </c>
      <c r="AE19" s="54" t="e">
        <f t="shared" si="13"/>
        <v>#VALUE!</v>
      </c>
      <c r="AF19" s="54" t="e">
        <f t="shared" si="14"/>
        <v>#VALUE!</v>
      </c>
      <c r="AG19" s="54" t="e">
        <f>_xlfn.IFERROR(SUM(Y19:AB19),SUM(Y19:AA19))</f>
        <v>#DIV/0!</v>
      </c>
      <c r="AH19" s="54"/>
      <c r="AK19" s="37">
        <f t="shared" si="15"/>
        <v>0</v>
      </c>
      <c r="AL19" s="59" t="e">
        <f t="shared" si="16"/>
        <v>#VALUE!</v>
      </c>
      <c r="AM19" s="37" t="e">
        <f>IF(AND(AK19&gt;24,AL19&gt;24),(_xlfn.IFERROR(((K19/D19*100)+(M19/F19*100)+(76-((((1.76*G19-N19)/G19)*100)-100))+(76-((((1.76*I19-P19)/I19)*100)-100))),((K19/D19*100)+(M19/F19*100)+(76-((((1.76*G19-N19)/G19)*100)-100))))),(_xlfn.IFERROR(((K19/D19*100)+(M19/F19*100)+(((1.76*G19-N19)/G19)*100))+(((1.76*I19-P19)/I19)*100),((K19/D19*100)+(M19/F19*100)+(((1.76*G19-N19)/G19)*100)))))</f>
        <v>#VALUE!</v>
      </c>
      <c r="AN19" s="54" t="e">
        <f t="shared" si="17"/>
        <v>#DIV/0!</v>
      </c>
      <c r="AO19" s="37" t="e">
        <f>_xlfn.IFERROR(AM19,AN19)</f>
        <v>#DIV/0!</v>
      </c>
    </row>
    <row r="20" spans="1:41" s="37" customFormat="1" ht="12.75">
      <c r="A20" s="42">
        <v>9</v>
      </c>
      <c r="B20" s="128">
        <f>SKP!C20</f>
        <v>0</v>
      </c>
      <c r="C20" s="42">
        <f>SKP!F20</f>
        <v>0</v>
      </c>
      <c r="D20" s="42">
        <f>SKP!G20</f>
        <v>0</v>
      </c>
      <c r="E20" s="103">
        <f>SKP!H20</f>
        <v>0</v>
      </c>
      <c r="F20" s="42">
        <f>SKP!I20</f>
        <v>0</v>
      </c>
      <c r="G20" s="42">
        <f>SKP!J20</f>
        <v>6</v>
      </c>
      <c r="H20" s="42" t="str">
        <f>SKP!K20</f>
        <v>bln</v>
      </c>
      <c r="I20" s="104" t="str">
        <f>SKP!L20</f>
        <v>-</v>
      </c>
      <c r="J20" s="42">
        <f>K20*SKP!E20</f>
        <v>0</v>
      </c>
      <c r="K20" s="42"/>
      <c r="L20" s="103">
        <f>E20</f>
        <v>0</v>
      </c>
      <c r="M20" s="42"/>
      <c r="N20" s="42">
        <v>6</v>
      </c>
      <c r="O20" s="42" t="str">
        <f>H20</f>
        <v>bln</v>
      </c>
      <c r="P20" s="125" t="s">
        <v>90</v>
      </c>
      <c r="Q20" s="126" t="e">
        <f>AG20</f>
        <v>#DIV/0!</v>
      </c>
      <c r="R20" s="126" t="e">
        <f>IF(I20="-",IF(P20="-",Q20/3,Q20/4),Q20/4)</f>
        <v>#DIV/0!</v>
      </c>
      <c r="T20" s="37">
        <f>IF(D20&gt;0,1,0)</f>
        <v>0</v>
      </c>
      <c r="U20" s="37">
        <f>_xlfn.IFERROR(R20,0)</f>
        <v>0</v>
      </c>
      <c r="W20" s="37">
        <f>100-(N20/G20*100)</f>
        <v>0</v>
      </c>
      <c r="X20" s="56" t="e">
        <f>100-(P20/I20*100)</f>
        <v>#VALUE!</v>
      </c>
      <c r="Y20" s="37" t="e">
        <f>K20/D20*100</f>
        <v>#DIV/0!</v>
      </c>
      <c r="Z20" s="37" t="e">
        <f>M20/F20*100</f>
        <v>#DIV/0!</v>
      </c>
      <c r="AA20" s="37">
        <f>IF(W20&gt;24,AD20,AC20)</f>
        <v>76.00000000000001</v>
      </c>
      <c r="AB20" s="37" t="e">
        <f>IF(X20&gt;24,AF20,AE20)</f>
        <v>#VALUE!</v>
      </c>
      <c r="AC20" s="37">
        <f>((1.76*G20-N20)/G20)*100</f>
        <v>76.00000000000001</v>
      </c>
      <c r="AD20" s="37">
        <f>76-((((1.76*G20-N20)/G20)*100)-100)</f>
        <v>99.99999999999999</v>
      </c>
      <c r="AE20" s="54" t="e">
        <f>((1.76*I20-P20)/I20)*100</f>
        <v>#VALUE!</v>
      </c>
      <c r="AF20" s="54" t="e">
        <f>76-((((1.76*I20-P20)/I20)*100)-100)</f>
        <v>#VALUE!</v>
      </c>
      <c r="AG20" s="54" t="e">
        <f>_xlfn.IFERROR(SUM(Y20:AB20),SUM(Y20:AA20))</f>
        <v>#DIV/0!</v>
      </c>
      <c r="AH20" s="54"/>
      <c r="AK20" s="37">
        <f t="shared" si="15"/>
        <v>0</v>
      </c>
      <c r="AL20" s="59" t="e">
        <f t="shared" si="16"/>
        <v>#VALUE!</v>
      </c>
      <c r="AM20" s="37" t="e">
        <f>IF(AND(AK20&gt;24,AL20&gt;24),(_xlfn.IFERROR(((K20/D20*100)+(M20/F20*100)+(76-((((1.76*G20-N20)/G20)*100)-100))+(76-((((1.76*I20-P20)/I20)*100)-100))),((K20/D20*100)+(M20/F20*100)+(76-((((1.76*G20-N20)/G20)*100)-100))))),(_xlfn.IFERROR(((K20/D20*100)+(M20/F20*100)+(((1.76*G20-N20)/G20)*100))+(((1.76*I20-P20)/I20)*100),((K20/D20*100)+(M20/F20*100)+(((1.76*G20-N20)/G20)*100)))))</f>
        <v>#VALUE!</v>
      </c>
      <c r="AN20" s="54" t="e">
        <f t="shared" si="17"/>
        <v>#DIV/0!</v>
      </c>
      <c r="AO20" s="37" t="e">
        <f>_xlfn.IFERROR(AM20,AN20)</f>
        <v>#DIV/0!</v>
      </c>
    </row>
    <row r="21" spans="1:41" s="37" customFormat="1" ht="12.75">
      <c r="A21" s="42">
        <v>10</v>
      </c>
      <c r="B21" s="128">
        <f>SKP!C21</f>
        <v>0</v>
      </c>
      <c r="C21" s="42">
        <f>SKP!F21</f>
        <v>0</v>
      </c>
      <c r="D21" s="42">
        <f>SKP!G21</f>
        <v>0</v>
      </c>
      <c r="E21" s="103">
        <f>SKP!H21</f>
        <v>0</v>
      </c>
      <c r="F21" s="42">
        <f>SKP!I21</f>
        <v>0</v>
      </c>
      <c r="G21" s="42">
        <f>SKP!J21</f>
        <v>6</v>
      </c>
      <c r="H21" s="42" t="str">
        <f>SKP!K21</f>
        <v>bln</v>
      </c>
      <c r="I21" s="104" t="str">
        <f>SKP!L21</f>
        <v>-</v>
      </c>
      <c r="J21" s="42">
        <f>K21*SKP!E21</f>
        <v>0</v>
      </c>
      <c r="K21" s="42"/>
      <c r="L21" s="103">
        <f>E21</f>
        <v>0</v>
      </c>
      <c r="M21" s="42"/>
      <c r="N21" s="42">
        <v>6</v>
      </c>
      <c r="O21" s="42" t="str">
        <f>H21</f>
        <v>bln</v>
      </c>
      <c r="P21" s="125" t="s">
        <v>90</v>
      </c>
      <c r="Q21" s="126" t="e">
        <f>AG21</f>
        <v>#DIV/0!</v>
      </c>
      <c r="R21" s="126" t="e">
        <f>IF(I21="-",IF(P21="-",Q21/3,Q21/4),Q21/4)</f>
        <v>#DIV/0!</v>
      </c>
      <c r="T21" s="37">
        <f>IF(D21&gt;0,1,0)</f>
        <v>0</v>
      </c>
      <c r="U21" s="37">
        <f>_xlfn.IFERROR(R21,0)</f>
        <v>0</v>
      </c>
      <c r="W21" s="37">
        <f>100-(N21/G21*100)</f>
        <v>0</v>
      </c>
      <c r="X21" s="56" t="e">
        <f>100-(P21/I21*100)</f>
        <v>#VALUE!</v>
      </c>
      <c r="Y21" s="37" t="e">
        <f>K21/D21*100</f>
        <v>#DIV/0!</v>
      </c>
      <c r="Z21" s="37" t="e">
        <f>M21/F21*100</f>
        <v>#DIV/0!</v>
      </c>
      <c r="AA21" s="37">
        <f>IF(W21&gt;24,AD21,AC21)</f>
        <v>76.00000000000001</v>
      </c>
      <c r="AB21" s="37" t="e">
        <f>IF(X21&gt;24,AF21,AE21)</f>
        <v>#VALUE!</v>
      </c>
      <c r="AC21" s="37">
        <f>((1.76*G21-N21)/G21)*100</f>
        <v>76.00000000000001</v>
      </c>
      <c r="AD21" s="37">
        <f>76-((((1.76*G21-N21)/G21)*100)-100)</f>
        <v>99.99999999999999</v>
      </c>
      <c r="AE21" s="54" t="e">
        <f>((1.76*I21-P21)/I21)*100</f>
        <v>#VALUE!</v>
      </c>
      <c r="AF21" s="54" t="e">
        <f>76-((((1.76*I21-P21)/I21)*100)-100)</f>
        <v>#VALUE!</v>
      </c>
      <c r="AG21" s="54" t="e">
        <f>_xlfn.IFERROR(SUM(Y21:AB21),SUM(Y21:AA21))</f>
        <v>#DIV/0!</v>
      </c>
      <c r="AH21" s="54"/>
      <c r="AK21" s="37">
        <f t="shared" si="15"/>
        <v>0</v>
      </c>
      <c r="AL21" s="59" t="e">
        <f t="shared" si="16"/>
        <v>#VALUE!</v>
      </c>
      <c r="AM21" s="37" t="e">
        <f>IF(AND(AK21&gt;24,AL21&gt;24),(_xlfn.IFERROR(((K21/D21*100)+(M21/F21*100)+(76-((((1.76*G21-N21)/G21)*100)-100))+(76-((((1.76*I21-P21)/I21)*100)-100))),((K21/D21*100)+(M21/F21*100)+(76-((((1.76*G21-N21)/G21)*100)-100))))),(_xlfn.IFERROR(((K21/D21*100)+(M21/F21*100)+(((1.76*G21-N21)/G21)*100))+(((1.76*I21-P21)/I21)*100),((K21/D21*100)+(M21/F21*100)+(((1.76*G21-N21)/G21)*100)))))</f>
        <v>#VALUE!</v>
      </c>
      <c r="AN21" s="54" t="e">
        <f t="shared" si="17"/>
        <v>#DIV/0!</v>
      </c>
      <c r="AO21" s="37" t="e">
        <f>_xlfn.IFERROR(AM21,AN21)</f>
        <v>#DIV/0!</v>
      </c>
    </row>
    <row r="22" spans="1:41" s="37" customFormat="1" ht="15.75" customHeight="1">
      <c r="A22" s="42">
        <v>11</v>
      </c>
      <c r="B22" s="128">
        <f>SKP!C22</f>
        <v>0</v>
      </c>
      <c r="C22" s="42">
        <f>SKP!F22</f>
        <v>0</v>
      </c>
      <c r="D22" s="42">
        <f>SKP!G22</f>
        <v>0</v>
      </c>
      <c r="E22" s="103">
        <f>SKP!H22</f>
        <v>0</v>
      </c>
      <c r="F22" s="42">
        <f>SKP!I22</f>
        <v>0</v>
      </c>
      <c r="G22" s="42">
        <f>SKP!J22</f>
        <v>6</v>
      </c>
      <c r="H22" s="42" t="str">
        <f>SKP!K22</f>
        <v>bln</v>
      </c>
      <c r="I22" s="104" t="str">
        <f>SKP!L22</f>
        <v>-</v>
      </c>
      <c r="J22" s="42">
        <f>K22*SKP!E22</f>
        <v>0</v>
      </c>
      <c r="K22" s="42"/>
      <c r="L22" s="103">
        <f>E22</f>
        <v>0</v>
      </c>
      <c r="M22" s="42"/>
      <c r="N22" s="42">
        <v>6</v>
      </c>
      <c r="O22" s="42" t="str">
        <f>H22</f>
        <v>bln</v>
      </c>
      <c r="P22" s="125" t="s">
        <v>90</v>
      </c>
      <c r="Q22" s="126" t="e">
        <f>AG22</f>
        <v>#DIV/0!</v>
      </c>
      <c r="R22" s="126" t="e">
        <f>IF(I22="-",IF(P22="-",Q22/3,Q22/4),Q22/4)</f>
        <v>#DIV/0!</v>
      </c>
      <c r="T22" s="37">
        <f>IF(D22&gt;0,1,0)</f>
        <v>0</v>
      </c>
      <c r="U22" s="37">
        <f>_xlfn.IFERROR(R22,0)</f>
        <v>0</v>
      </c>
      <c r="W22" s="37">
        <f>100-(N22/G22*100)</f>
        <v>0</v>
      </c>
      <c r="X22" s="56" t="e">
        <f>100-(P22/I22*100)</f>
        <v>#VALUE!</v>
      </c>
      <c r="Y22" s="37" t="e">
        <f>K22/D22*100</f>
        <v>#DIV/0!</v>
      </c>
      <c r="Z22" s="37" t="e">
        <f>M22/F22*100</f>
        <v>#DIV/0!</v>
      </c>
      <c r="AA22" s="37">
        <f>IF(W22&gt;24,AD22,AC22)</f>
        <v>76.00000000000001</v>
      </c>
      <c r="AB22" s="37" t="e">
        <f>IF(X22&gt;24,AF22,AE22)</f>
        <v>#VALUE!</v>
      </c>
      <c r="AC22" s="37">
        <f>((1.76*G22-N22)/G22)*100</f>
        <v>76.00000000000001</v>
      </c>
      <c r="AD22" s="37">
        <f>76-((((1.76*G22-N22)/G22)*100)-100)</f>
        <v>99.99999999999999</v>
      </c>
      <c r="AE22" s="54" t="e">
        <f>((1.76*I22-P22)/I22)*100</f>
        <v>#VALUE!</v>
      </c>
      <c r="AF22" s="54" t="e">
        <f>76-((((1.76*I22-P22)/I22)*100)-100)</f>
        <v>#VALUE!</v>
      </c>
      <c r="AG22" s="54" t="e">
        <f>_xlfn.IFERROR(SUM(Y22:AB22),SUM(Y22:AA22))</f>
        <v>#DIV/0!</v>
      </c>
      <c r="AH22" s="54"/>
      <c r="AK22" s="37">
        <f t="shared" si="15"/>
        <v>0</v>
      </c>
      <c r="AL22" s="59" t="e">
        <f t="shared" si="16"/>
        <v>#VALUE!</v>
      </c>
      <c r="AM22" s="37" t="e">
        <f>IF(AND(AK22&gt;24,AL22&gt;24),(_xlfn.IFERROR(((K22/D22*100)+(M22/F22*100)+(76-((((1.76*G22-N22)/G22)*100)-100))+(76-((((1.76*I22-P22)/I22)*100)-100))),((K22/D22*100)+(M22/F22*100)+(76-((((1.76*G22-N22)/G22)*100)-100))))),(_xlfn.IFERROR(((K22/D22*100)+(M22/F22*100)+(((1.76*G22-N22)/G22)*100))+(((1.76*I22-P22)/I22)*100),((K22/D22*100)+(M22/F22*100)+(((1.76*G22-N22)/G22)*100)))))</f>
        <v>#VALUE!</v>
      </c>
      <c r="AN22" s="54" t="e">
        <f t="shared" si="17"/>
        <v>#DIV/0!</v>
      </c>
      <c r="AO22" s="37" t="e">
        <f>_xlfn.IFERROR(AM22,AN22)</f>
        <v>#DIV/0!</v>
      </c>
    </row>
    <row r="23" spans="1:41" s="37" customFormat="1" ht="15.75" customHeight="1" thickBot="1">
      <c r="A23" s="117">
        <v>12</v>
      </c>
      <c r="B23" s="128">
        <f>SKP!C23</f>
        <v>0</v>
      </c>
      <c r="C23" s="42">
        <f>SKP!F23</f>
        <v>0</v>
      </c>
      <c r="D23" s="42">
        <f>SKP!G23</f>
        <v>0</v>
      </c>
      <c r="E23" s="103">
        <f>SKP!H23</f>
        <v>0</v>
      </c>
      <c r="F23" s="42">
        <f>SKP!I23</f>
        <v>0</v>
      </c>
      <c r="G23" s="42">
        <f>SKP!J23</f>
        <v>6</v>
      </c>
      <c r="H23" s="42" t="str">
        <f>SKP!K23</f>
        <v>bln</v>
      </c>
      <c r="I23" s="104" t="str">
        <f>SKP!L23</f>
        <v>-</v>
      </c>
      <c r="J23" s="42">
        <f>K23*SKP!E23</f>
        <v>0</v>
      </c>
      <c r="K23" s="42"/>
      <c r="L23" s="103">
        <f>E23</f>
        <v>0</v>
      </c>
      <c r="M23" s="42"/>
      <c r="N23" s="42">
        <v>6</v>
      </c>
      <c r="O23" s="42" t="str">
        <f>H23</f>
        <v>bln</v>
      </c>
      <c r="P23" s="125" t="s">
        <v>90</v>
      </c>
      <c r="Q23" s="126" t="e">
        <f>AG23</f>
        <v>#DIV/0!</v>
      </c>
      <c r="R23" s="126" t="e">
        <f>IF(I23="-",IF(P23="-",Q23/3,Q23/4),Q23/4)</f>
        <v>#DIV/0!</v>
      </c>
      <c r="T23" s="37">
        <f>IF(D23&gt;0,1,0)</f>
        <v>0</v>
      </c>
      <c r="U23" s="37">
        <f>_xlfn.IFERROR(R23,0)</f>
        <v>0</v>
      </c>
      <c r="W23" s="37">
        <f>100-(N23/G23*100)</f>
        <v>0</v>
      </c>
      <c r="X23" s="56" t="e">
        <f>100-(P23/I23*100)</f>
        <v>#VALUE!</v>
      </c>
      <c r="Y23" s="37" t="e">
        <f>K23/D23*100</f>
        <v>#DIV/0!</v>
      </c>
      <c r="Z23" s="37" t="e">
        <f>M23/F23*100</f>
        <v>#DIV/0!</v>
      </c>
      <c r="AA23" s="37">
        <f>IF(W23&gt;24,AD23,AC23)</f>
        <v>76.00000000000001</v>
      </c>
      <c r="AB23" s="37" t="e">
        <f>IF(X23&gt;24,AF23,AE23)</f>
        <v>#VALUE!</v>
      </c>
      <c r="AC23" s="37">
        <f>((1.76*G23-N23)/G23)*100</f>
        <v>76.00000000000001</v>
      </c>
      <c r="AD23" s="37">
        <f>76-((((1.76*G23-N23)/G23)*100)-100)</f>
        <v>99.99999999999999</v>
      </c>
      <c r="AE23" s="54" t="e">
        <f>((1.76*I23-P23)/I23)*100</f>
        <v>#VALUE!</v>
      </c>
      <c r="AF23" s="54" t="e">
        <f>76-((((1.76*I23-P23)/I23)*100)-100)</f>
        <v>#VALUE!</v>
      </c>
      <c r="AG23" s="54" t="e">
        <f>_xlfn.IFERROR(SUM(Y23:AB23),SUM(Y23:AA23))</f>
        <v>#DIV/0!</v>
      </c>
      <c r="AH23" s="54"/>
      <c r="AK23" s="37">
        <f t="shared" si="15"/>
        <v>0</v>
      </c>
      <c r="AL23" s="59" t="e">
        <f t="shared" si="16"/>
        <v>#VALUE!</v>
      </c>
      <c r="AM23" s="37" t="e">
        <f>IF(AND(AK23&gt;24,AL23&gt;24),(_xlfn.IFERROR(((K23/D23*100)+(M23/F23*100)+(76-((((1.76*G23-N23)/G23)*100)-100))+(76-((((1.76*I23-P23)/I23)*100)-100))),((K23/D23*100)+(M23/F23*100)+(76-((((1.76*G23-N23)/G23)*100)-100))))),(_xlfn.IFERROR(((K23/D23*100)+(M23/F23*100)+(((1.76*G23-N23)/G23)*100))+(((1.76*I23-P23)/I23)*100),((K23/D23*100)+(M23/F23*100)+(((1.76*G23-N23)/G23)*100)))))</f>
        <v>#VALUE!</v>
      </c>
      <c r="AN23" s="54" t="e">
        <f t="shared" si="17"/>
        <v>#DIV/0!</v>
      </c>
      <c r="AO23" s="37" t="e">
        <f>_xlfn.IFERROR(AM23,AN23)</f>
        <v>#DIV/0!</v>
      </c>
    </row>
    <row r="24" spans="1:18" ht="26.25" customHeight="1" thickBot="1" thickTop="1">
      <c r="A24" s="43"/>
      <c r="B24" s="44" t="s">
        <v>40</v>
      </c>
      <c r="C24" s="114"/>
      <c r="D24" s="209"/>
      <c r="E24" s="209"/>
      <c r="F24" s="209"/>
      <c r="G24" s="209"/>
      <c r="H24" s="209"/>
      <c r="I24" s="209"/>
      <c r="J24" s="115"/>
      <c r="K24" s="210"/>
      <c r="L24" s="210"/>
      <c r="M24" s="210"/>
      <c r="N24" s="210"/>
      <c r="O24" s="210"/>
      <c r="P24" s="210"/>
      <c r="Q24" s="116"/>
      <c r="R24" s="127"/>
    </row>
    <row r="25" spans="1:36" ht="15.75" customHeight="1" thickBot="1" thickTop="1">
      <c r="A25" s="45">
        <v>1</v>
      </c>
      <c r="B25" s="46" t="s">
        <v>41</v>
      </c>
      <c r="C25" s="46"/>
      <c r="D25" s="211"/>
      <c r="E25" s="211"/>
      <c r="F25" s="211"/>
      <c r="G25" s="211"/>
      <c r="H25" s="211"/>
      <c r="I25" s="211"/>
      <c r="J25" s="51"/>
      <c r="K25" s="212"/>
      <c r="L25" s="212"/>
      <c r="M25" s="212"/>
      <c r="N25" s="212"/>
      <c r="O25" s="212"/>
      <c r="P25" s="212"/>
      <c r="Q25" s="45"/>
      <c r="R25" s="213"/>
      <c r="Z25" s="54" t="s">
        <v>42</v>
      </c>
      <c r="AJ25" s="54" t="s">
        <v>43</v>
      </c>
    </row>
    <row r="26" spans="1:36" ht="15.75" customHeight="1">
      <c r="A26" s="45"/>
      <c r="B26" s="46" t="s">
        <v>41</v>
      </c>
      <c r="C26" s="46"/>
      <c r="D26" s="211"/>
      <c r="E26" s="211"/>
      <c r="F26" s="211"/>
      <c r="G26" s="211"/>
      <c r="H26" s="211"/>
      <c r="I26" s="211"/>
      <c r="J26" s="51"/>
      <c r="K26" s="212"/>
      <c r="L26" s="212"/>
      <c r="M26" s="212"/>
      <c r="N26" s="212"/>
      <c r="O26" s="212"/>
      <c r="P26" s="212"/>
      <c r="Q26" s="45"/>
      <c r="R26" s="228"/>
      <c r="Z26" s="54" t="s">
        <v>44</v>
      </c>
      <c r="AJ26" s="54" t="s">
        <v>45</v>
      </c>
    </row>
    <row r="27" spans="1:18" ht="15.75" customHeight="1">
      <c r="A27" s="45">
        <v>2</v>
      </c>
      <c r="B27" s="46" t="s">
        <v>46</v>
      </c>
      <c r="C27" s="46"/>
      <c r="D27" s="211"/>
      <c r="E27" s="211"/>
      <c r="F27" s="211"/>
      <c r="G27" s="211"/>
      <c r="H27" s="211"/>
      <c r="I27" s="211"/>
      <c r="J27" s="51"/>
      <c r="K27" s="212"/>
      <c r="L27" s="212"/>
      <c r="M27" s="212"/>
      <c r="N27" s="212"/>
      <c r="O27" s="212"/>
      <c r="P27" s="212"/>
      <c r="Q27" s="45"/>
      <c r="R27" s="213"/>
    </row>
    <row r="28" spans="1:24" ht="15.75" customHeight="1">
      <c r="A28" s="45"/>
      <c r="B28" s="46" t="s">
        <v>46</v>
      </c>
      <c r="C28" s="46"/>
      <c r="D28" s="211"/>
      <c r="E28" s="211"/>
      <c r="F28" s="211"/>
      <c r="G28" s="211"/>
      <c r="H28" s="211"/>
      <c r="I28" s="211"/>
      <c r="J28" s="51"/>
      <c r="K28" s="212"/>
      <c r="L28" s="212"/>
      <c r="M28" s="212"/>
      <c r="N28" s="212"/>
      <c r="O28" s="212"/>
      <c r="P28" s="212"/>
      <c r="Q28" s="45"/>
      <c r="R28" s="214"/>
      <c r="X28" s="54" t="e">
        <f>SUM(Y18:AA18)</f>
        <v>#DIV/0!</v>
      </c>
    </row>
    <row r="29" spans="1:18" ht="15.75" customHeight="1">
      <c r="A29" s="48"/>
      <c r="B29" s="49"/>
      <c r="C29" s="49"/>
      <c r="D29" s="50"/>
      <c r="E29" s="50"/>
      <c r="F29" s="50"/>
      <c r="G29" s="50"/>
      <c r="H29" s="50"/>
      <c r="I29" s="50"/>
      <c r="J29" s="52"/>
      <c r="K29" s="53"/>
      <c r="L29" s="53"/>
      <c r="M29" s="53"/>
      <c r="N29" s="53"/>
      <c r="O29" s="53"/>
      <c r="P29" s="53"/>
      <c r="Q29" s="57"/>
      <c r="R29" s="131"/>
    </row>
    <row r="30" spans="1:20" ht="13.5" customHeight="1">
      <c r="A30" s="215" t="s">
        <v>47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132" t="e">
        <f>(SUM(U12:U23)/T30)+R25+R27</f>
        <v>#DIV/0!</v>
      </c>
      <c r="T30" s="54">
        <f>SUM(T12:T25)</f>
        <v>0</v>
      </c>
    </row>
    <row r="31" spans="1:18" ht="13.5" customHeigh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20"/>
      <c r="R31" s="133" t="e">
        <f>IF(R30&lt;=50,"(Buruk)",IF(R30&lt;=60,"(Sedang)",IF(R30&lt;=75,"(Cukup)",IF(R30&lt;=90.99,"(Baik)","(Sangat Baik)"))))</f>
        <v>#DIV/0!</v>
      </c>
    </row>
    <row r="32" ht="7.5" customHeight="1"/>
    <row r="33" spans="13:18" ht="12.75">
      <c r="M33" s="204" t="s">
        <v>121</v>
      </c>
      <c r="N33" s="204"/>
      <c r="O33" s="204"/>
      <c r="P33" s="204"/>
      <c r="Q33" s="204"/>
      <c r="R33" s="204"/>
    </row>
    <row r="34" spans="13:18" ht="12.75">
      <c r="M34" s="204" t="s">
        <v>17</v>
      </c>
      <c r="N34" s="204"/>
      <c r="O34" s="204"/>
      <c r="P34" s="204"/>
      <c r="Q34" s="204"/>
      <c r="R34" s="204"/>
    </row>
    <row r="35" ht="13.5" customHeight="1"/>
    <row r="36" ht="5.25" customHeight="1"/>
    <row r="37" spans="13:18" ht="12.75">
      <c r="M37" s="202">
        <f>SKP!B30</f>
        <v>0</v>
      </c>
      <c r="N37" s="202"/>
      <c r="O37" s="202"/>
      <c r="P37" s="202"/>
      <c r="Q37" s="202"/>
      <c r="R37" s="202"/>
    </row>
    <row r="38" spans="13:18" ht="12.75">
      <c r="M38" s="204">
        <f>SKP!B31</f>
        <v>0</v>
      </c>
      <c r="N38" s="204"/>
      <c r="O38" s="204"/>
      <c r="P38" s="204"/>
      <c r="Q38" s="204"/>
      <c r="R38" s="204"/>
    </row>
  </sheetData>
  <sheetProtection/>
  <mergeCells count="36">
    <mergeCell ref="B9:B10"/>
    <mergeCell ref="C9:C10"/>
    <mergeCell ref="J9:J10"/>
    <mergeCell ref="Q9:Q10"/>
    <mergeCell ref="R9:R10"/>
    <mergeCell ref="R25:R26"/>
    <mergeCell ref="D25:I25"/>
    <mergeCell ref="K25:P25"/>
    <mergeCell ref="D26:I26"/>
    <mergeCell ref="K26:P26"/>
    <mergeCell ref="D28:I28"/>
    <mergeCell ref="K28:P28"/>
    <mergeCell ref="M33:R33"/>
    <mergeCell ref="M34:R34"/>
    <mergeCell ref="M37:R37"/>
    <mergeCell ref="M38:R38"/>
    <mergeCell ref="R27:R28"/>
    <mergeCell ref="A30:Q31"/>
    <mergeCell ref="D27:I27"/>
    <mergeCell ref="K27:P27"/>
    <mergeCell ref="D11:E11"/>
    <mergeCell ref="G11:H11"/>
    <mergeCell ref="K11:L11"/>
    <mergeCell ref="N11:O11"/>
    <mergeCell ref="D24:I24"/>
    <mergeCell ref="K24:P24"/>
    <mergeCell ref="A5:R5"/>
    <mergeCell ref="A6:R6"/>
    <mergeCell ref="A7:Q7"/>
    <mergeCell ref="D9:I9"/>
    <mergeCell ref="K9:P9"/>
    <mergeCell ref="D10:E10"/>
    <mergeCell ref="G10:H10"/>
    <mergeCell ref="K10:L10"/>
    <mergeCell ref="N10:O10"/>
    <mergeCell ref="A9:A10"/>
  </mergeCells>
  <printOptions/>
  <pageMargins left="0.7480314960629921" right="0.7480314960629921" top="0.39" bottom="0.31" header="0.2362204724409449" footer="0.236220472440944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4"/>
  <sheetViews>
    <sheetView zoomScale="70" zoomScaleNormal="70" zoomScalePageLayoutView="0" workbookViewId="0" topLeftCell="A28">
      <selection activeCell="AB41" sqref="AB41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1.7109375" style="0" customWidth="1"/>
    <col min="21" max="21" width="0.85546875" style="0" customWidth="1"/>
  </cols>
  <sheetData>
    <row r="2" spans="2:20" ht="30" customHeight="1">
      <c r="B2" s="297" t="s">
        <v>48</v>
      </c>
      <c r="C2" s="229" t="s">
        <v>49</v>
      </c>
      <c r="D2" s="230"/>
      <c r="E2" s="230"/>
      <c r="F2" s="230"/>
      <c r="G2" s="230"/>
      <c r="H2" s="231"/>
      <c r="I2" s="21" t="s">
        <v>50</v>
      </c>
      <c r="K2" s="232" t="s">
        <v>51</v>
      </c>
      <c r="L2" s="233"/>
      <c r="M2" s="233"/>
      <c r="N2" s="233"/>
      <c r="O2" s="233"/>
      <c r="P2" s="233"/>
      <c r="Q2" s="233"/>
      <c r="R2" s="233"/>
      <c r="S2" s="233"/>
      <c r="T2" s="234"/>
    </row>
    <row r="3" spans="2:20" ht="30" customHeight="1">
      <c r="B3" s="298"/>
      <c r="C3" s="235" t="s">
        <v>52</v>
      </c>
      <c r="D3" s="236"/>
      <c r="E3" s="1"/>
      <c r="F3" s="1" t="e">
        <f>PENGUKURAN!R30</f>
        <v>#DIV/0!</v>
      </c>
      <c r="G3" s="2" t="s">
        <v>53</v>
      </c>
      <c r="H3" s="3">
        <v>0.6</v>
      </c>
      <c r="I3" s="121" t="e">
        <f>F3*H3</f>
        <v>#DIV/0!</v>
      </c>
      <c r="K3" s="237" t="s">
        <v>54</v>
      </c>
      <c r="L3" s="238"/>
      <c r="M3" s="238"/>
      <c r="N3" s="238"/>
      <c r="O3" s="238"/>
      <c r="P3" s="238"/>
      <c r="Q3" s="238"/>
      <c r="R3" s="238"/>
      <c r="S3" s="238"/>
      <c r="T3" s="239"/>
    </row>
    <row r="4" spans="2:20" ht="30" customHeight="1">
      <c r="B4" s="298"/>
      <c r="C4" s="146" t="s">
        <v>55</v>
      </c>
      <c r="D4" s="240" t="s">
        <v>56</v>
      </c>
      <c r="E4" s="241"/>
      <c r="F4" s="118"/>
      <c r="G4" s="242" t="str">
        <f>IF(F4&lt;=50,"(Buruk)",IF(F4&lt;=60,"(Sedang)",IF(F4&lt;=75,"(Cukup)",IF(F4&lt;=90.99,"(Baik)","(Sangat Baik)"))))</f>
        <v>(Buruk)</v>
      </c>
      <c r="H4" s="243"/>
      <c r="I4" s="22"/>
      <c r="K4" s="23"/>
      <c r="L4" s="10"/>
      <c r="M4" s="10"/>
      <c r="N4" s="10"/>
      <c r="O4" s="10"/>
      <c r="P4" s="10"/>
      <c r="Q4" s="10"/>
      <c r="R4" s="10"/>
      <c r="S4" s="10"/>
      <c r="T4" s="31"/>
    </row>
    <row r="5" spans="2:20" ht="30" customHeight="1">
      <c r="B5" s="298"/>
      <c r="C5" s="147"/>
      <c r="D5" s="240" t="s">
        <v>57</v>
      </c>
      <c r="E5" s="241"/>
      <c r="F5" s="118"/>
      <c r="G5" s="242" t="str">
        <f>IF(F5&lt;=50,"(Buruk)",IF(F5&lt;=60,"(Sedang)",IF(F5&lt;=75,"(Cukup)",IF(F5&lt;=90.99,"(Baik)","(Sangat Baik)"))))</f>
        <v>(Buruk)</v>
      </c>
      <c r="H5" s="243"/>
      <c r="I5" s="22"/>
      <c r="K5" s="23"/>
      <c r="L5" s="10"/>
      <c r="M5" s="10"/>
      <c r="N5" s="10"/>
      <c r="O5" s="10"/>
      <c r="P5" s="10"/>
      <c r="Q5" s="10"/>
      <c r="R5" s="10"/>
      <c r="S5" s="10"/>
      <c r="T5" s="31"/>
    </row>
    <row r="6" spans="2:20" ht="30" customHeight="1">
      <c r="B6" s="298"/>
      <c r="C6" s="147"/>
      <c r="D6" s="240" t="s">
        <v>58</v>
      </c>
      <c r="E6" s="241"/>
      <c r="F6" s="118"/>
      <c r="G6" s="242" t="str">
        <f>IF(F6&lt;=50,"(Buruk)",IF(F6&lt;=60,"(Sedang)",IF(F6&lt;=75,"(Cukup)",IF(F6&lt;=90.99,"(Baik)","(Sangat Baik)"))))</f>
        <v>(Buruk)</v>
      </c>
      <c r="H6" s="243"/>
      <c r="I6" s="22"/>
      <c r="K6" s="23"/>
      <c r="L6" s="10"/>
      <c r="M6" s="10"/>
      <c r="N6" s="10"/>
      <c r="O6" s="10"/>
      <c r="P6" s="10"/>
      <c r="Q6" s="10"/>
      <c r="R6" s="10"/>
      <c r="S6" s="10"/>
      <c r="T6" s="31"/>
    </row>
    <row r="7" spans="2:20" ht="30" customHeight="1">
      <c r="B7" s="298"/>
      <c r="C7" s="147"/>
      <c r="D7" s="240" t="s">
        <v>59</v>
      </c>
      <c r="E7" s="241"/>
      <c r="F7" s="118"/>
      <c r="G7" s="242" t="str">
        <f>IF(F7&lt;=50,"(Buruk)",IF(F7&lt;=60,"(Sedang)",IF(F7&lt;=75,"(Cukup)",IF(F7&lt;=90.99,"(Baik)","(Sangat Baik)"))))</f>
        <v>(Buruk)</v>
      </c>
      <c r="H7" s="243"/>
      <c r="I7" s="22"/>
      <c r="K7" s="23"/>
      <c r="L7" s="10"/>
      <c r="M7" s="10"/>
      <c r="N7" s="10"/>
      <c r="O7" s="10"/>
      <c r="P7" s="10"/>
      <c r="Q7" s="10"/>
      <c r="R7" s="10"/>
      <c r="S7" s="10"/>
      <c r="T7" s="31"/>
    </row>
    <row r="8" spans="2:20" ht="30" customHeight="1">
      <c r="B8" s="298"/>
      <c r="C8" s="147"/>
      <c r="D8" s="240" t="s">
        <v>60</v>
      </c>
      <c r="E8" s="241"/>
      <c r="F8" s="118"/>
      <c r="G8" s="242" t="str">
        <f>IF(F8&lt;=50,"(Buruk)",IF(F8&lt;=60,"(Sedang)",IF(F8&lt;=75,"(Cukup)",IF(F8&lt;=90.99,"(Baik)","(Sangat Baik)"))))</f>
        <v>(Buruk)</v>
      </c>
      <c r="H8" s="243"/>
      <c r="I8" s="22"/>
      <c r="K8" s="23"/>
      <c r="L8" s="10"/>
      <c r="M8" s="10"/>
      <c r="N8" s="10"/>
      <c r="O8" s="10"/>
      <c r="P8" s="10"/>
      <c r="Q8" s="10"/>
      <c r="R8" s="10"/>
      <c r="S8" s="10"/>
      <c r="T8" s="31"/>
    </row>
    <row r="9" spans="2:20" ht="30" customHeight="1">
      <c r="B9" s="298"/>
      <c r="C9" s="147"/>
      <c r="D9" s="240" t="s">
        <v>61</v>
      </c>
      <c r="E9" s="241"/>
      <c r="F9" s="118" t="s">
        <v>90</v>
      </c>
      <c r="G9" s="242">
        <f>IF(F9="-","",IF(F9&lt;=50,"(Buruk)",IF(F9&lt;=60,"(Sedang)",IF(F9&lt;=75,"(Cukup)",IF(F9&lt;=90.99,"(Baik)","(Sangat Baik)")))))</f>
      </c>
      <c r="H9" s="243"/>
      <c r="I9" s="22"/>
      <c r="K9" s="23"/>
      <c r="L9" s="10"/>
      <c r="M9" s="10"/>
      <c r="N9" s="10"/>
      <c r="O9" s="10"/>
      <c r="P9" s="10"/>
      <c r="Q9" s="10"/>
      <c r="R9" s="10"/>
      <c r="S9" s="10"/>
      <c r="T9" s="31"/>
    </row>
    <row r="10" spans="2:20" ht="30" customHeight="1">
      <c r="B10" s="298"/>
      <c r="C10" s="147"/>
      <c r="D10" s="240" t="s">
        <v>62</v>
      </c>
      <c r="E10" s="241"/>
      <c r="F10" s="118">
        <f>SUM(F4:F9)</f>
        <v>0</v>
      </c>
      <c r="G10" s="244"/>
      <c r="H10" s="245"/>
      <c r="I10" s="22"/>
      <c r="K10" s="246" t="s">
        <v>63</v>
      </c>
      <c r="L10" s="247"/>
      <c r="M10" s="247"/>
      <c r="N10" s="247"/>
      <c r="O10" s="247"/>
      <c r="P10" s="247"/>
      <c r="Q10" s="247"/>
      <c r="R10" s="247"/>
      <c r="S10" s="247"/>
      <c r="T10" s="248"/>
    </row>
    <row r="11" spans="2:20" ht="30" customHeight="1">
      <c r="B11" s="298"/>
      <c r="C11" s="147"/>
      <c r="D11" s="240" t="s">
        <v>64</v>
      </c>
      <c r="E11" s="241"/>
      <c r="F11" s="119">
        <f>IF(F9="-",IF(F9="-",F10/5,F10/6),F10/6)</f>
        <v>0</v>
      </c>
      <c r="G11" s="242" t="str">
        <f>IF(F11&lt;=50,"(Buruk)",IF(F11&lt;=60,"(Sedang)",IF(F11&lt;=75,"(Cukup)",IF(F11&lt;=90.99,"(Baik)","(Sangat Baik)"))))</f>
        <v>(Buruk)</v>
      </c>
      <c r="H11" s="243"/>
      <c r="I11" s="22"/>
      <c r="K11" s="232" t="s">
        <v>65</v>
      </c>
      <c r="L11" s="233"/>
      <c r="M11" s="233"/>
      <c r="N11" s="233"/>
      <c r="O11" s="233"/>
      <c r="P11" s="233"/>
      <c r="Q11" s="233"/>
      <c r="R11" s="233"/>
      <c r="S11" s="233"/>
      <c r="T11" s="234"/>
    </row>
    <row r="12" spans="2:20" ht="30" customHeight="1">
      <c r="B12" s="299"/>
      <c r="C12" s="148"/>
      <c r="D12" s="249" t="s">
        <v>66</v>
      </c>
      <c r="E12" s="250"/>
      <c r="F12" s="120">
        <f>F11</f>
        <v>0</v>
      </c>
      <c r="G12" s="4" t="s">
        <v>53</v>
      </c>
      <c r="H12" s="5">
        <v>0.4</v>
      </c>
      <c r="I12" s="121">
        <f>F12*H12</f>
        <v>0</v>
      </c>
      <c r="K12" s="237" t="s">
        <v>67</v>
      </c>
      <c r="L12" s="238"/>
      <c r="M12" s="238"/>
      <c r="N12" s="238"/>
      <c r="O12" s="238"/>
      <c r="P12" s="238"/>
      <c r="Q12" s="238"/>
      <c r="R12" s="238"/>
      <c r="S12" s="238"/>
      <c r="T12" s="239"/>
    </row>
    <row r="13" spans="2:20" ht="30" customHeight="1">
      <c r="B13" s="251"/>
      <c r="C13" s="252"/>
      <c r="D13" s="252"/>
      <c r="E13" s="252"/>
      <c r="F13" s="252"/>
      <c r="G13" s="252"/>
      <c r="H13" s="253"/>
      <c r="I13" s="122" t="e">
        <f>I12+I3</f>
        <v>#DIV/0!</v>
      </c>
      <c r="K13" s="23"/>
      <c r="L13" s="10"/>
      <c r="M13" s="10"/>
      <c r="N13" s="10"/>
      <c r="O13" s="10"/>
      <c r="P13" s="10"/>
      <c r="Q13" s="10"/>
      <c r="R13" s="10"/>
      <c r="S13" s="10"/>
      <c r="T13" s="31"/>
    </row>
    <row r="14" spans="2:20" ht="30" customHeight="1">
      <c r="B14" s="254" t="s">
        <v>68</v>
      </c>
      <c r="C14" s="255"/>
      <c r="D14" s="255"/>
      <c r="E14" s="255"/>
      <c r="F14" s="255"/>
      <c r="G14" s="255"/>
      <c r="H14" s="255"/>
      <c r="I14" s="123" t="e">
        <f>IF(I13&lt;=50,"(Buruk)",IF(I13&lt;=60,"(Sedang)",IF(I13&lt;=75,"(Cukup)",IF(I13&lt;=90.99,"(Baik)","(Sangat Baik)"))))</f>
        <v>#DIV/0!</v>
      </c>
      <c r="J14" s="24"/>
      <c r="K14" s="23"/>
      <c r="L14" s="10"/>
      <c r="M14" s="10"/>
      <c r="N14" s="10"/>
      <c r="O14" s="10"/>
      <c r="P14" s="10"/>
      <c r="Q14" s="10"/>
      <c r="R14" s="10"/>
      <c r="S14" s="10"/>
      <c r="T14" s="31"/>
    </row>
    <row r="15" spans="2:20" ht="30" customHeight="1">
      <c r="B15" s="256" t="s">
        <v>69</v>
      </c>
      <c r="C15" s="257"/>
      <c r="D15" s="257"/>
      <c r="E15" s="257"/>
      <c r="F15" s="257"/>
      <c r="G15" s="257"/>
      <c r="H15" s="257"/>
      <c r="I15" s="258"/>
      <c r="K15" s="23"/>
      <c r="L15" s="10"/>
      <c r="M15" s="10"/>
      <c r="N15" s="10"/>
      <c r="O15" s="10"/>
      <c r="P15" s="10"/>
      <c r="Q15" s="10"/>
      <c r="R15" s="10"/>
      <c r="S15" s="10"/>
      <c r="T15" s="31"/>
    </row>
    <row r="16" spans="2:20" ht="30" customHeight="1">
      <c r="B16" s="259" t="s">
        <v>70</v>
      </c>
      <c r="C16" s="260"/>
      <c r="D16" s="260"/>
      <c r="E16" s="260"/>
      <c r="F16" s="260"/>
      <c r="G16" s="260"/>
      <c r="H16" s="260"/>
      <c r="I16" s="261"/>
      <c r="K16" s="23"/>
      <c r="L16" s="10"/>
      <c r="M16" s="10"/>
      <c r="N16" s="10"/>
      <c r="O16" s="10"/>
      <c r="P16" s="10"/>
      <c r="Q16" s="10"/>
      <c r="R16" s="10"/>
      <c r="S16" s="10"/>
      <c r="T16" s="31"/>
    </row>
    <row r="17" spans="2:20" ht="30" customHeight="1">
      <c r="B17" s="259"/>
      <c r="C17" s="260"/>
      <c r="D17" s="260"/>
      <c r="E17" s="260"/>
      <c r="F17" s="260"/>
      <c r="G17" s="260"/>
      <c r="H17" s="260"/>
      <c r="I17" s="261"/>
      <c r="K17" s="11"/>
      <c r="L17" s="10"/>
      <c r="M17" s="10"/>
      <c r="N17" s="10"/>
      <c r="O17" s="10"/>
      <c r="P17" s="10"/>
      <c r="Q17" s="10"/>
      <c r="R17" s="10"/>
      <c r="S17" s="10"/>
      <c r="T17" s="31"/>
    </row>
    <row r="18" spans="2:20" ht="30" customHeight="1">
      <c r="B18" s="259"/>
      <c r="C18" s="260"/>
      <c r="D18" s="260"/>
      <c r="E18" s="260"/>
      <c r="F18" s="260"/>
      <c r="G18" s="260"/>
      <c r="H18" s="260"/>
      <c r="I18" s="261"/>
      <c r="K18" s="25"/>
      <c r="L18" s="10"/>
      <c r="M18" s="10"/>
      <c r="N18" s="10"/>
      <c r="O18" s="10"/>
      <c r="P18" s="10"/>
      <c r="Q18" s="10"/>
      <c r="R18" s="10"/>
      <c r="S18" s="10"/>
      <c r="T18" s="31"/>
    </row>
    <row r="19" spans="2:20" ht="30" customHeight="1">
      <c r="B19" s="259"/>
      <c r="C19" s="260"/>
      <c r="D19" s="260"/>
      <c r="E19" s="260"/>
      <c r="F19" s="260"/>
      <c r="G19" s="260"/>
      <c r="H19" s="260"/>
      <c r="I19" s="261"/>
      <c r="K19" s="11"/>
      <c r="L19" s="10"/>
      <c r="M19" s="10"/>
      <c r="N19" s="10"/>
      <c r="O19" s="10"/>
      <c r="P19" s="10"/>
      <c r="Q19" s="10"/>
      <c r="R19" s="10"/>
      <c r="S19" s="10"/>
      <c r="T19" s="31"/>
    </row>
    <row r="20" spans="2:20" ht="30" customHeight="1">
      <c r="B20" s="259"/>
      <c r="C20" s="260"/>
      <c r="D20" s="260"/>
      <c r="E20" s="260"/>
      <c r="F20" s="260"/>
      <c r="G20" s="260"/>
      <c r="H20" s="260"/>
      <c r="I20" s="261"/>
      <c r="K20" s="11"/>
      <c r="L20" s="10"/>
      <c r="M20" s="10"/>
      <c r="N20" s="10"/>
      <c r="O20" s="10"/>
      <c r="P20" s="10"/>
      <c r="Q20" s="10"/>
      <c r="R20" s="10"/>
      <c r="S20" s="10"/>
      <c r="T20" s="31"/>
    </row>
    <row r="21" spans="2:20" ht="30" customHeight="1">
      <c r="B21" s="259"/>
      <c r="C21" s="260"/>
      <c r="D21" s="260"/>
      <c r="E21" s="260"/>
      <c r="F21" s="260"/>
      <c r="G21" s="260"/>
      <c r="H21" s="260"/>
      <c r="I21" s="261"/>
      <c r="K21" s="26"/>
      <c r="L21" s="10"/>
      <c r="M21" s="10"/>
      <c r="N21" s="10"/>
      <c r="O21" s="10"/>
      <c r="P21" s="10"/>
      <c r="Q21" s="10"/>
      <c r="R21" s="10"/>
      <c r="S21" s="10"/>
      <c r="T21" s="31"/>
    </row>
    <row r="22" spans="2:20" ht="30" customHeight="1">
      <c r="B22" s="259"/>
      <c r="C22" s="260"/>
      <c r="D22" s="260"/>
      <c r="E22" s="260"/>
      <c r="F22" s="260"/>
      <c r="G22" s="260"/>
      <c r="H22" s="260"/>
      <c r="I22" s="261"/>
      <c r="K22" s="26"/>
      <c r="L22" s="10"/>
      <c r="M22" s="10"/>
      <c r="N22" s="10"/>
      <c r="O22" s="10"/>
      <c r="P22" s="10"/>
      <c r="Q22" s="10"/>
      <c r="R22" s="10"/>
      <c r="S22" s="10"/>
      <c r="T22" s="31"/>
    </row>
    <row r="23" spans="2:20" ht="30" customHeight="1">
      <c r="B23" s="262" t="s">
        <v>63</v>
      </c>
      <c r="C23" s="263"/>
      <c r="D23" s="263"/>
      <c r="E23" s="263"/>
      <c r="F23" s="263"/>
      <c r="G23" s="263"/>
      <c r="H23" s="263"/>
      <c r="I23" s="264"/>
      <c r="J23" s="27"/>
      <c r="K23" s="265" t="s">
        <v>63</v>
      </c>
      <c r="L23" s="266"/>
      <c r="M23" s="266"/>
      <c r="N23" s="266"/>
      <c r="O23" s="266"/>
      <c r="P23" s="266"/>
      <c r="Q23" s="266"/>
      <c r="R23" s="266"/>
      <c r="S23" s="266"/>
      <c r="T23" s="267"/>
    </row>
    <row r="24" spans="2:20" ht="30" customHeight="1">
      <c r="B24" s="268"/>
      <c r="C24" s="269"/>
      <c r="D24" s="269"/>
      <c r="E24" s="269"/>
      <c r="F24" s="269"/>
      <c r="G24" s="269"/>
      <c r="H24" s="269"/>
      <c r="I24" s="270"/>
      <c r="K24" s="28"/>
      <c r="L24" s="13"/>
      <c r="M24" s="13"/>
      <c r="N24" s="13"/>
      <c r="O24" s="13"/>
      <c r="P24" s="13"/>
      <c r="Q24" s="13"/>
      <c r="R24" s="13"/>
      <c r="S24" s="13"/>
      <c r="T24" s="34"/>
    </row>
    <row r="25" spans="11:12" ht="15">
      <c r="K25" s="29"/>
      <c r="L25" s="10"/>
    </row>
    <row r="26" spans="11:12" ht="15">
      <c r="K26" s="29"/>
      <c r="L26" s="10"/>
    </row>
    <row r="27" spans="2:12" ht="15">
      <c r="B27" s="6"/>
      <c r="C27" s="7"/>
      <c r="D27" s="7"/>
      <c r="E27" s="7"/>
      <c r="F27" s="7"/>
      <c r="G27" s="7"/>
      <c r="H27" s="7"/>
      <c r="I27" s="30"/>
      <c r="K27" s="29"/>
      <c r="L27" s="10"/>
    </row>
    <row r="28" spans="2:12" ht="15.75">
      <c r="B28" s="8" t="s">
        <v>71</v>
      </c>
      <c r="C28" s="9" t="s">
        <v>72</v>
      </c>
      <c r="D28" s="10"/>
      <c r="E28" s="10"/>
      <c r="F28" s="10"/>
      <c r="G28" s="10"/>
      <c r="H28" s="10"/>
      <c r="I28" s="31"/>
      <c r="K28" s="29"/>
      <c r="L28" s="10"/>
    </row>
    <row r="29" spans="2:12" ht="15">
      <c r="B29" s="11"/>
      <c r="C29" s="10"/>
      <c r="D29" s="10"/>
      <c r="E29" s="10"/>
      <c r="F29" s="10"/>
      <c r="G29" s="10"/>
      <c r="H29" s="10"/>
      <c r="I29" s="31"/>
      <c r="K29" s="29"/>
      <c r="L29" s="10"/>
    </row>
    <row r="30" spans="2:12" ht="15">
      <c r="B30" s="11"/>
      <c r="C30" s="10"/>
      <c r="D30" s="10"/>
      <c r="E30" s="10"/>
      <c r="F30" s="10"/>
      <c r="G30" s="10"/>
      <c r="H30" s="10"/>
      <c r="I30" s="31"/>
      <c r="K30" s="29"/>
      <c r="L30" s="10"/>
    </row>
    <row r="31" spans="2:12" ht="15">
      <c r="B31" s="11"/>
      <c r="C31" s="10"/>
      <c r="D31" s="10"/>
      <c r="E31" s="10"/>
      <c r="F31" s="10"/>
      <c r="G31" s="10"/>
      <c r="H31" s="10"/>
      <c r="I31" s="31"/>
      <c r="K31" s="29"/>
      <c r="L31" s="10"/>
    </row>
    <row r="32" spans="2:20" ht="18.75">
      <c r="B32" s="11"/>
      <c r="C32" s="10"/>
      <c r="D32" s="10"/>
      <c r="E32" s="10"/>
      <c r="F32" s="10"/>
      <c r="G32" s="10"/>
      <c r="H32" s="10"/>
      <c r="I32" s="31"/>
      <c r="K32" s="271" t="s">
        <v>73</v>
      </c>
      <c r="L32" s="271"/>
      <c r="M32" s="271"/>
      <c r="N32" s="271"/>
      <c r="O32" s="271"/>
      <c r="P32" s="271"/>
      <c r="Q32" s="271"/>
      <c r="R32" s="271"/>
      <c r="S32" s="271"/>
      <c r="T32" s="271"/>
    </row>
    <row r="33" spans="2:20" ht="18.75">
      <c r="B33" s="11"/>
      <c r="C33" s="10"/>
      <c r="D33" s="10"/>
      <c r="E33" s="10"/>
      <c r="F33" s="10"/>
      <c r="G33" s="10"/>
      <c r="H33" s="10"/>
      <c r="I33" s="31"/>
      <c r="K33" s="271" t="s">
        <v>1</v>
      </c>
      <c r="L33" s="271"/>
      <c r="M33" s="271"/>
      <c r="N33" s="271"/>
      <c r="O33" s="271"/>
      <c r="P33" s="271"/>
      <c r="Q33" s="271"/>
      <c r="R33" s="271"/>
      <c r="S33" s="271"/>
      <c r="T33" s="271"/>
    </row>
    <row r="34" spans="2:12" ht="12.75">
      <c r="B34" s="11"/>
      <c r="C34" s="10"/>
      <c r="D34" s="10"/>
      <c r="E34" s="10"/>
      <c r="F34" s="10"/>
      <c r="G34" s="10"/>
      <c r="H34" s="10"/>
      <c r="I34" s="31"/>
      <c r="K34" s="10"/>
      <c r="L34" s="10"/>
    </row>
    <row r="35" spans="2:17" ht="15.75">
      <c r="B35" s="11"/>
      <c r="C35" s="10"/>
      <c r="D35" s="10"/>
      <c r="E35" s="10"/>
      <c r="F35" s="10"/>
      <c r="G35" s="10"/>
      <c r="H35" s="10"/>
      <c r="I35" s="31"/>
      <c r="K35" s="149" t="s">
        <v>130</v>
      </c>
      <c r="L35" s="10"/>
      <c r="Q35" s="36" t="s">
        <v>74</v>
      </c>
    </row>
    <row r="36" spans="2:18" ht="15.75">
      <c r="B36" s="11"/>
      <c r="C36" s="10"/>
      <c r="D36" s="10"/>
      <c r="E36" s="10"/>
      <c r="F36" s="10"/>
      <c r="G36" s="10"/>
      <c r="H36" s="10"/>
      <c r="I36" s="31"/>
      <c r="K36" s="32" t="s">
        <v>131</v>
      </c>
      <c r="P36" s="33"/>
      <c r="Q36" s="36" t="s">
        <v>75</v>
      </c>
      <c r="R36" s="36" t="s">
        <v>129</v>
      </c>
    </row>
    <row r="37" spans="2:20" ht="30" customHeight="1">
      <c r="B37" s="11"/>
      <c r="C37" s="10"/>
      <c r="D37" s="10"/>
      <c r="E37" s="10"/>
      <c r="F37" s="10"/>
      <c r="G37" s="10"/>
      <c r="H37" s="10"/>
      <c r="I37" s="31"/>
      <c r="K37" s="300" t="s">
        <v>76</v>
      </c>
      <c r="L37" s="272" t="s">
        <v>77</v>
      </c>
      <c r="M37" s="273"/>
      <c r="N37" s="273"/>
      <c r="O37" s="273"/>
      <c r="P37" s="273"/>
      <c r="Q37" s="273"/>
      <c r="R37" s="273"/>
      <c r="S37" s="273"/>
      <c r="T37" s="274"/>
    </row>
    <row r="38" spans="2:20" ht="30" customHeight="1">
      <c r="B38" s="12"/>
      <c r="C38" s="13"/>
      <c r="D38" s="13"/>
      <c r="E38" s="13"/>
      <c r="F38" s="13"/>
      <c r="G38" s="13"/>
      <c r="H38" s="13"/>
      <c r="I38" s="34"/>
      <c r="K38" s="301"/>
      <c r="L38" s="275" t="s">
        <v>78</v>
      </c>
      <c r="M38" s="276"/>
      <c r="N38" s="276"/>
      <c r="O38" s="277"/>
      <c r="P38" s="278">
        <f>SKP!I5</f>
        <v>0</v>
      </c>
      <c r="Q38" s="279"/>
      <c r="R38" s="279"/>
      <c r="S38" s="279"/>
      <c r="T38" s="280"/>
    </row>
    <row r="39" spans="2:20" ht="30" customHeight="1">
      <c r="B39" s="6"/>
      <c r="C39" s="7"/>
      <c r="D39" s="7"/>
      <c r="E39" s="14" t="s">
        <v>122</v>
      </c>
      <c r="F39" s="7"/>
      <c r="G39" s="7"/>
      <c r="H39" s="7"/>
      <c r="I39" s="30"/>
      <c r="K39" s="301"/>
      <c r="L39" s="275" t="s">
        <v>79</v>
      </c>
      <c r="M39" s="276"/>
      <c r="N39" s="276"/>
      <c r="O39" s="277"/>
      <c r="P39" s="278">
        <f>SKP!I6</f>
        <v>0</v>
      </c>
      <c r="Q39" s="279"/>
      <c r="R39" s="279"/>
      <c r="S39" s="279"/>
      <c r="T39" s="280"/>
    </row>
    <row r="40" spans="2:20" ht="30" customHeight="1">
      <c r="B40" s="11"/>
      <c r="C40" s="10"/>
      <c r="D40" s="10"/>
      <c r="E40" s="281" t="s">
        <v>80</v>
      </c>
      <c r="F40" s="281"/>
      <c r="G40" s="281"/>
      <c r="H40" s="281"/>
      <c r="I40" s="282"/>
      <c r="K40" s="301"/>
      <c r="L40" s="275" t="s">
        <v>81</v>
      </c>
      <c r="M40" s="276"/>
      <c r="N40" s="276"/>
      <c r="O40" s="277"/>
      <c r="P40" s="278">
        <f>SKP!I7</f>
        <v>0</v>
      </c>
      <c r="Q40" s="279"/>
      <c r="R40" s="279"/>
      <c r="S40" s="279"/>
      <c r="T40" s="280"/>
    </row>
    <row r="41" spans="2:20" ht="30" customHeight="1">
      <c r="B41" s="11"/>
      <c r="C41" s="10"/>
      <c r="D41" s="10"/>
      <c r="E41" s="10"/>
      <c r="F41" s="10"/>
      <c r="G41" s="10"/>
      <c r="H41" s="10"/>
      <c r="I41" s="31"/>
      <c r="K41" s="301"/>
      <c r="L41" s="275" t="s">
        <v>82</v>
      </c>
      <c r="M41" s="276"/>
      <c r="N41" s="276"/>
      <c r="O41" s="277"/>
      <c r="P41" s="278">
        <f>SKP!I8</f>
        <v>0</v>
      </c>
      <c r="Q41" s="279"/>
      <c r="R41" s="279"/>
      <c r="S41" s="279"/>
      <c r="T41" s="280"/>
    </row>
    <row r="42" spans="2:20" ht="30" customHeight="1">
      <c r="B42" s="11"/>
      <c r="C42" s="10"/>
      <c r="D42" s="10"/>
      <c r="E42" s="283">
        <f>SKP!D5</f>
        <v>0</v>
      </c>
      <c r="F42" s="283"/>
      <c r="G42" s="283"/>
      <c r="H42" s="283"/>
      <c r="I42" s="284"/>
      <c r="K42" s="302"/>
      <c r="L42" s="285" t="s">
        <v>83</v>
      </c>
      <c r="M42" s="286"/>
      <c r="N42" s="286"/>
      <c r="O42" s="287"/>
      <c r="P42" s="288">
        <f>SKP!I9</f>
        <v>0</v>
      </c>
      <c r="Q42" s="289"/>
      <c r="R42" s="289"/>
      <c r="S42" s="289"/>
      <c r="T42" s="290"/>
    </row>
    <row r="43" spans="2:20" ht="30" customHeight="1">
      <c r="B43" s="11"/>
      <c r="C43" s="10"/>
      <c r="D43" s="10"/>
      <c r="E43" s="291">
        <f>SKP!D6</f>
        <v>0</v>
      </c>
      <c r="F43" s="291"/>
      <c r="G43" s="291"/>
      <c r="H43" s="291"/>
      <c r="I43" s="292"/>
      <c r="K43" s="300" t="s">
        <v>84</v>
      </c>
      <c r="L43" s="272" t="s">
        <v>80</v>
      </c>
      <c r="M43" s="273"/>
      <c r="N43" s="273"/>
      <c r="O43" s="273"/>
      <c r="P43" s="273"/>
      <c r="Q43" s="273"/>
      <c r="R43" s="273"/>
      <c r="S43" s="273"/>
      <c r="T43" s="274"/>
    </row>
    <row r="44" spans="2:20" ht="30" customHeight="1">
      <c r="B44" s="8" t="s">
        <v>85</v>
      </c>
      <c r="C44" s="9" t="s">
        <v>123</v>
      </c>
      <c r="D44" s="10"/>
      <c r="E44" s="15"/>
      <c r="F44" s="15"/>
      <c r="G44" s="15"/>
      <c r="H44" s="15"/>
      <c r="I44" s="35"/>
      <c r="K44" s="301"/>
      <c r="L44" s="275" t="s">
        <v>78</v>
      </c>
      <c r="M44" s="276"/>
      <c r="N44" s="276"/>
      <c r="O44" s="277"/>
      <c r="P44" s="278">
        <f>SKP!D5</f>
        <v>0</v>
      </c>
      <c r="Q44" s="279"/>
      <c r="R44" s="279"/>
      <c r="S44" s="279"/>
      <c r="T44" s="280"/>
    </row>
    <row r="45" spans="2:20" ht="30" customHeight="1">
      <c r="B45" s="8"/>
      <c r="C45" s="281" t="s">
        <v>86</v>
      </c>
      <c r="D45" s="281"/>
      <c r="E45" s="281"/>
      <c r="F45" s="10"/>
      <c r="G45" s="10"/>
      <c r="H45" s="10"/>
      <c r="I45" s="31"/>
      <c r="K45" s="301"/>
      <c r="L45" s="275" t="s">
        <v>79</v>
      </c>
      <c r="M45" s="276"/>
      <c r="N45" s="276"/>
      <c r="O45" s="277"/>
      <c r="P45" s="278">
        <f>SKP!D6</f>
        <v>0</v>
      </c>
      <c r="Q45" s="279"/>
      <c r="R45" s="279"/>
      <c r="S45" s="279"/>
      <c r="T45" s="280"/>
    </row>
    <row r="46" spans="2:20" ht="30" customHeight="1">
      <c r="B46" s="11"/>
      <c r="C46" s="16"/>
      <c r="D46" s="17"/>
      <c r="E46" s="17"/>
      <c r="F46" s="10"/>
      <c r="G46" s="10"/>
      <c r="H46" s="10"/>
      <c r="I46" s="31"/>
      <c r="K46" s="301"/>
      <c r="L46" s="275" t="s">
        <v>81</v>
      </c>
      <c r="M46" s="276"/>
      <c r="N46" s="276"/>
      <c r="O46" s="277"/>
      <c r="P46" s="278">
        <f>SKP!D7</f>
        <v>0</v>
      </c>
      <c r="Q46" s="279"/>
      <c r="R46" s="279"/>
      <c r="S46" s="279"/>
      <c r="T46" s="280"/>
    </row>
    <row r="47" spans="2:20" ht="30" customHeight="1">
      <c r="B47" s="11"/>
      <c r="C47" s="294">
        <f>SKP!I5</f>
        <v>0</v>
      </c>
      <c r="D47" s="294"/>
      <c r="E47" s="294"/>
      <c r="F47" s="10"/>
      <c r="G47" s="10"/>
      <c r="H47" s="10"/>
      <c r="I47" s="31"/>
      <c r="K47" s="301"/>
      <c r="L47" s="275" t="s">
        <v>82</v>
      </c>
      <c r="M47" s="276"/>
      <c r="N47" s="276"/>
      <c r="O47" s="277"/>
      <c r="P47" s="278">
        <f>SKP!D8</f>
        <v>0</v>
      </c>
      <c r="Q47" s="279"/>
      <c r="R47" s="279"/>
      <c r="S47" s="279"/>
      <c r="T47" s="280"/>
    </row>
    <row r="48" spans="2:20" ht="30" customHeight="1">
      <c r="B48" s="11"/>
      <c r="C48" s="295">
        <f>SKP!I6</f>
        <v>0</v>
      </c>
      <c r="D48" s="295"/>
      <c r="E48" s="295"/>
      <c r="F48" s="10"/>
      <c r="G48" s="10"/>
      <c r="H48" s="10"/>
      <c r="I48" s="31"/>
      <c r="K48" s="302"/>
      <c r="L48" s="285" t="s">
        <v>83</v>
      </c>
      <c r="M48" s="286"/>
      <c r="N48" s="286"/>
      <c r="O48" s="287"/>
      <c r="P48" s="288">
        <f>SKP!D9</f>
        <v>0</v>
      </c>
      <c r="Q48" s="289"/>
      <c r="R48" s="289"/>
      <c r="S48" s="289"/>
      <c r="T48" s="290"/>
    </row>
    <row r="49" spans="2:20" ht="30" customHeight="1">
      <c r="B49" s="11"/>
      <c r="C49" s="18"/>
      <c r="D49" s="18"/>
      <c r="E49" s="19" t="s">
        <v>124</v>
      </c>
      <c r="F49" s="10"/>
      <c r="G49" s="10"/>
      <c r="H49" s="10"/>
      <c r="I49" s="31"/>
      <c r="K49" s="300" t="s">
        <v>87</v>
      </c>
      <c r="L49" s="272" t="s">
        <v>88</v>
      </c>
      <c r="M49" s="273"/>
      <c r="N49" s="273"/>
      <c r="O49" s="273"/>
      <c r="P49" s="273"/>
      <c r="Q49" s="273"/>
      <c r="R49" s="273"/>
      <c r="S49" s="273"/>
      <c r="T49" s="274"/>
    </row>
    <row r="50" spans="2:20" ht="30" customHeight="1">
      <c r="B50" s="11"/>
      <c r="C50" s="20"/>
      <c r="D50" s="20"/>
      <c r="E50" s="281" t="s">
        <v>88</v>
      </c>
      <c r="F50" s="281"/>
      <c r="G50" s="281"/>
      <c r="H50" s="281"/>
      <c r="I50" s="282"/>
      <c r="K50" s="301"/>
      <c r="L50" s="275" t="s">
        <v>78</v>
      </c>
      <c r="M50" s="276"/>
      <c r="N50" s="276"/>
      <c r="O50" s="277"/>
      <c r="P50" s="293"/>
      <c r="Q50" s="279"/>
      <c r="R50" s="279"/>
      <c r="S50" s="279"/>
      <c r="T50" s="280"/>
    </row>
    <row r="51" spans="2:20" ht="30" customHeight="1">
      <c r="B51" s="11"/>
      <c r="C51" s="10"/>
      <c r="D51" s="10"/>
      <c r="E51" s="10"/>
      <c r="F51" s="10"/>
      <c r="G51" s="10"/>
      <c r="H51" s="10"/>
      <c r="I51" s="31"/>
      <c r="K51" s="301"/>
      <c r="L51" s="275" t="s">
        <v>79</v>
      </c>
      <c r="M51" s="276"/>
      <c r="N51" s="276"/>
      <c r="O51" s="277"/>
      <c r="P51" s="303"/>
      <c r="Q51" s="279"/>
      <c r="R51" s="279"/>
      <c r="S51" s="279"/>
      <c r="T51" s="280"/>
    </row>
    <row r="52" spans="2:20" ht="30" customHeight="1">
      <c r="B52" s="11"/>
      <c r="C52" s="10"/>
      <c r="D52" s="10"/>
      <c r="E52" s="283">
        <f>P50</f>
        <v>0</v>
      </c>
      <c r="F52" s="283"/>
      <c r="G52" s="283"/>
      <c r="H52" s="283"/>
      <c r="I52" s="284"/>
      <c r="K52" s="301"/>
      <c r="L52" s="275" t="s">
        <v>81</v>
      </c>
      <c r="M52" s="276"/>
      <c r="N52" s="276"/>
      <c r="O52" s="277"/>
      <c r="P52" s="293"/>
      <c r="Q52" s="279"/>
      <c r="R52" s="279"/>
      <c r="S52" s="279"/>
      <c r="T52" s="280"/>
    </row>
    <row r="53" spans="2:20" ht="30" customHeight="1">
      <c r="B53" s="11"/>
      <c r="C53" s="10"/>
      <c r="D53" s="10"/>
      <c r="E53" s="291">
        <f>P51</f>
        <v>0</v>
      </c>
      <c r="F53" s="291"/>
      <c r="G53" s="291"/>
      <c r="H53" s="291"/>
      <c r="I53" s="292"/>
      <c r="K53" s="301"/>
      <c r="L53" s="275" t="s">
        <v>82</v>
      </c>
      <c r="M53" s="276"/>
      <c r="N53" s="276"/>
      <c r="O53" s="277"/>
      <c r="P53" s="293"/>
      <c r="Q53" s="279"/>
      <c r="R53" s="279"/>
      <c r="S53" s="279"/>
      <c r="T53" s="280"/>
    </row>
    <row r="54" spans="2:20" ht="30" customHeight="1">
      <c r="B54" s="12"/>
      <c r="C54" s="13"/>
      <c r="D54" s="13"/>
      <c r="E54" s="13"/>
      <c r="F54" s="13"/>
      <c r="G54" s="13"/>
      <c r="H54" s="13"/>
      <c r="I54" s="34"/>
      <c r="K54" s="302"/>
      <c r="L54" s="285" t="s">
        <v>83</v>
      </c>
      <c r="M54" s="286"/>
      <c r="N54" s="286"/>
      <c r="O54" s="287"/>
      <c r="P54" s="296"/>
      <c r="Q54" s="289"/>
      <c r="R54" s="289"/>
      <c r="S54" s="289"/>
      <c r="T54" s="290"/>
    </row>
  </sheetData>
  <sheetProtection/>
  <mergeCells count="85">
    <mergeCell ref="L54:O54"/>
    <mergeCell ref="P54:T54"/>
    <mergeCell ref="B2:B12"/>
    <mergeCell ref="K37:K42"/>
    <mergeCell ref="K43:K48"/>
    <mergeCell ref="K49:K54"/>
    <mergeCell ref="L51:O51"/>
    <mergeCell ref="P51:T51"/>
    <mergeCell ref="E52:I52"/>
    <mergeCell ref="L52:O52"/>
    <mergeCell ref="P52:T52"/>
    <mergeCell ref="E53:I53"/>
    <mergeCell ref="L53:O53"/>
    <mergeCell ref="P53:T53"/>
    <mergeCell ref="C48:E48"/>
    <mergeCell ref="L48:O48"/>
    <mergeCell ref="P48:T48"/>
    <mergeCell ref="L49:T49"/>
    <mergeCell ref="E50:I50"/>
    <mergeCell ref="L50:O50"/>
    <mergeCell ref="P50:T50"/>
    <mergeCell ref="C45:E45"/>
    <mergeCell ref="L45:O45"/>
    <mergeCell ref="P45:T45"/>
    <mergeCell ref="L46:O46"/>
    <mergeCell ref="P46:T46"/>
    <mergeCell ref="C47:E47"/>
    <mergeCell ref="L47:O47"/>
    <mergeCell ref="P47:T47"/>
    <mergeCell ref="E42:I42"/>
    <mergeCell ref="L42:O42"/>
    <mergeCell ref="P42:T42"/>
    <mergeCell ref="E43:I43"/>
    <mergeCell ref="L43:T43"/>
    <mergeCell ref="L44:O44"/>
    <mergeCell ref="P44:T44"/>
    <mergeCell ref="L39:O39"/>
    <mergeCell ref="P39:T39"/>
    <mergeCell ref="E40:I40"/>
    <mergeCell ref="L40:O40"/>
    <mergeCell ref="P40:T40"/>
    <mergeCell ref="L41:O41"/>
    <mergeCell ref="P41:T41"/>
    <mergeCell ref="B24:I24"/>
    <mergeCell ref="K32:T32"/>
    <mergeCell ref="K33:T33"/>
    <mergeCell ref="L37:T37"/>
    <mergeCell ref="L38:O38"/>
    <mergeCell ref="P38:T38"/>
    <mergeCell ref="B19:I19"/>
    <mergeCell ref="B20:I20"/>
    <mergeCell ref="B21:I21"/>
    <mergeCell ref="B22:I22"/>
    <mergeCell ref="B23:I23"/>
    <mergeCell ref="K23:T23"/>
    <mergeCell ref="B13:H13"/>
    <mergeCell ref="B14:H14"/>
    <mergeCell ref="B15:I15"/>
    <mergeCell ref="B16:I16"/>
    <mergeCell ref="B17:I17"/>
    <mergeCell ref="B18:I18"/>
    <mergeCell ref="K10:T10"/>
    <mergeCell ref="D11:E11"/>
    <mergeCell ref="G11:H11"/>
    <mergeCell ref="K11:T11"/>
    <mergeCell ref="D12:E12"/>
    <mergeCell ref="K12:T12"/>
    <mergeCell ref="D8:E8"/>
    <mergeCell ref="G8:H8"/>
    <mergeCell ref="D9:E9"/>
    <mergeCell ref="G9:H9"/>
    <mergeCell ref="D10:E10"/>
    <mergeCell ref="G10:H10"/>
    <mergeCell ref="D5:E5"/>
    <mergeCell ref="G5:H5"/>
    <mergeCell ref="D6:E6"/>
    <mergeCell ref="G6:H6"/>
    <mergeCell ref="D7:E7"/>
    <mergeCell ref="G7:H7"/>
    <mergeCell ref="C2:H2"/>
    <mergeCell ref="K2:T2"/>
    <mergeCell ref="C3:D3"/>
    <mergeCell ref="K3:T3"/>
    <mergeCell ref="D4:E4"/>
    <mergeCell ref="G4:H4"/>
  </mergeCells>
  <printOptions/>
  <pageMargins left="0.4722222222222222" right="0.19652777777777777" top="0.5298611111111111" bottom="0.6" header="0.3145833333333333" footer="0.3145833333333333"/>
  <pageSetup horizontalDpi="600" verticalDpi="600" orientation="landscape" paperSize="9" scale="70" r:id="rId2"/>
  <rowBreaks count="1" manualBreakCount="1">
    <brk id="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1">
      <selection activeCell="I1" sqref="I1:J1"/>
    </sheetView>
  </sheetViews>
  <sheetFormatPr defaultColWidth="9.140625" defaultRowHeight="12.75"/>
  <cols>
    <col min="2" max="2" width="70.57421875" style="0" customWidth="1"/>
    <col min="3" max="3" width="8.140625" style="0" customWidth="1"/>
    <col min="5" max="5" width="3.57421875" style="0" customWidth="1"/>
    <col min="6" max="6" width="9.57421875" style="0" bestFit="1" customWidth="1"/>
    <col min="7" max="7" width="4.7109375" style="0" bestFit="1" customWidth="1"/>
    <col min="9" max="9" width="8.140625" style="0" bestFit="1" customWidth="1"/>
    <col min="10" max="10" width="8.00390625" style="0" bestFit="1" customWidth="1"/>
  </cols>
  <sheetData>
    <row r="1" spans="1:10" ht="15">
      <c r="A1" s="86" t="s">
        <v>91</v>
      </c>
      <c r="B1" s="87"/>
      <c r="C1" s="87"/>
      <c r="D1" s="87"/>
      <c r="E1" s="87"/>
      <c r="F1" s="87"/>
      <c r="G1" s="87"/>
      <c r="H1" s="87"/>
      <c r="I1" s="304"/>
      <c r="J1" s="304"/>
    </row>
    <row r="2" spans="1:10" ht="15">
      <c r="A2" s="86"/>
      <c r="B2" s="87"/>
      <c r="C2" s="87"/>
      <c r="D2" s="87"/>
      <c r="E2" s="87"/>
      <c r="F2" s="87"/>
      <c r="G2" s="87"/>
      <c r="H2" s="87"/>
      <c r="I2" s="135"/>
      <c r="J2" s="135"/>
    </row>
    <row r="3" spans="1:10" ht="15">
      <c r="A3" s="159" t="s">
        <v>5</v>
      </c>
      <c r="B3" s="160" t="s">
        <v>125</v>
      </c>
      <c r="C3" s="87"/>
      <c r="D3" s="87"/>
      <c r="E3" s="87"/>
      <c r="F3" s="87"/>
      <c r="G3" s="87"/>
      <c r="H3" s="87"/>
      <c r="I3" s="135"/>
      <c r="J3" s="135"/>
    </row>
    <row r="4" spans="1:10" ht="15">
      <c r="A4" s="157" t="s">
        <v>6</v>
      </c>
      <c r="B4" s="158" t="s">
        <v>125</v>
      </c>
      <c r="C4" s="87"/>
      <c r="D4" s="87"/>
      <c r="E4" s="87"/>
      <c r="F4" s="87"/>
      <c r="G4" s="87"/>
      <c r="H4" s="87"/>
      <c r="I4" s="135"/>
      <c r="J4" s="135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12.75">
      <c r="A6" s="305" t="s">
        <v>92</v>
      </c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4.25">
      <c r="A8" s="87"/>
      <c r="B8" s="306"/>
      <c r="C8" s="306"/>
      <c r="D8" s="306"/>
      <c r="E8" s="306"/>
      <c r="F8" s="87"/>
      <c r="G8" s="87"/>
      <c r="H8" s="87"/>
      <c r="I8" s="87"/>
      <c r="J8" s="87"/>
    </row>
    <row r="9" spans="1:10" ht="14.25">
      <c r="A9" s="307" t="s">
        <v>132</v>
      </c>
      <c r="B9" s="308"/>
      <c r="C9" s="308"/>
      <c r="D9" s="308"/>
      <c r="E9" s="308"/>
      <c r="F9" s="308"/>
      <c r="G9" s="308"/>
      <c r="H9" s="308"/>
      <c r="I9" s="88"/>
      <c r="J9" s="88"/>
    </row>
    <row r="10" spans="1:10" ht="14.25">
      <c r="A10" s="308" t="s">
        <v>93</v>
      </c>
      <c r="B10" s="308"/>
      <c r="C10" s="308"/>
      <c r="D10" s="308"/>
      <c r="E10" s="308"/>
      <c r="F10" s="308"/>
      <c r="G10" s="308"/>
      <c r="H10" s="308"/>
      <c r="I10" s="88"/>
      <c r="J10" s="88"/>
    </row>
    <row r="11" spans="1:10" ht="14.25">
      <c r="A11" s="88"/>
      <c r="B11" s="88"/>
      <c r="C11" s="89" t="s">
        <v>94</v>
      </c>
      <c r="D11" s="89"/>
      <c r="E11" s="89"/>
      <c r="F11" s="89"/>
      <c r="G11" s="89"/>
      <c r="H11" s="89"/>
      <c r="I11" s="88"/>
      <c r="J11" s="88"/>
    </row>
    <row r="12" spans="1:10" ht="63" customHeight="1">
      <c r="A12" s="90" t="s">
        <v>95</v>
      </c>
      <c r="B12" s="90" t="s">
        <v>96</v>
      </c>
      <c r="C12" s="309" t="s">
        <v>97</v>
      </c>
      <c r="D12" s="310"/>
      <c r="E12" s="311" t="s">
        <v>98</v>
      </c>
      <c r="F12" s="312"/>
      <c r="G12" s="311" t="s">
        <v>99</v>
      </c>
      <c r="H12" s="312"/>
      <c r="I12" s="313" t="s">
        <v>100</v>
      </c>
      <c r="J12" s="313"/>
    </row>
    <row r="13" spans="1:10" ht="12.75">
      <c r="A13" s="91">
        <v>1</v>
      </c>
      <c r="B13" s="91">
        <v>2</v>
      </c>
      <c r="C13" s="314">
        <v>3</v>
      </c>
      <c r="D13" s="315"/>
      <c r="E13" s="314">
        <v>4</v>
      </c>
      <c r="F13" s="315"/>
      <c r="G13" s="314">
        <v>5</v>
      </c>
      <c r="H13" s="315"/>
      <c r="I13" s="316">
        <v>6</v>
      </c>
      <c r="J13" s="317"/>
    </row>
    <row r="14" spans="1:10" ht="15.75">
      <c r="A14" s="92">
        <v>1</v>
      </c>
      <c r="B14" s="319">
        <f>SKP!C12</f>
        <v>0</v>
      </c>
      <c r="C14" s="111"/>
      <c r="D14" s="93" t="s">
        <v>113</v>
      </c>
      <c r="E14" s="93"/>
      <c r="F14" s="92" t="s">
        <v>101</v>
      </c>
      <c r="G14" s="92">
        <f>C14*E14</f>
        <v>0</v>
      </c>
      <c r="H14" s="92" t="s">
        <v>102</v>
      </c>
      <c r="I14" s="105">
        <f>G14*60</f>
        <v>0</v>
      </c>
      <c r="J14" s="105" t="s">
        <v>103</v>
      </c>
    </row>
    <row r="15" spans="1:10" ht="15.75">
      <c r="A15" s="94">
        <v>2</v>
      </c>
      <c r="B15" s="322">
        <f>SKP!C13</f>
        <v>0</v>
      </c>
      <c r="C15" s="112"/>
      <c r="D15" s="95" t="s">
        <v>113</v>
      </c>
      <c r="E15" s="95"/>
      <c r="F15" s="94" t="s">
        <v>117</v>
      </c>
      <c r="G15" s="94">
        <f aca="true" t="shared" si="0" ref="G15:G25">C15*E15</f>
        <v>0</v>
      </c>
      <c r="H15" s="94" t="s">
        <v>102</v>
      </c>
      <c r="I15" s="96">
        <f aca="true" t="shared" si="1" ref="I15:I25">G15*60</f>
        <v>0</v>
      </c>
      <c r="J15" s="96" t="s">
        <v>103</v>
      </c>
    </row>
    <row r="16" spans="1:10" ht="15.75">
      <c r="A16" s="94">
        <v>3</v>
      </c>
      <c r="B16" s="322">
        <f>SKP!C14</f>
        <v>0</v>
      </c>
      <c r="C16" s="112"/>
      <c r="D16" s="95" t="s">
        <v>114</v>
      </c>
      <c r="E16" s="95"/>
      <c r="F16" s="94" t="s">
        <v>117</v>
      </c>
      <c r="G16" s="94">
        <f t="shared" si="0"/>
        <v>0</v>
      </c>
      <c r="H16" s="94" t="s">
        <v>102</v>
      </c>
      <c r="I16" s="96">
        <f t="shared" si="1"/>
        <v>0</v>
      </c>
      <c r="J16" s="96" t="s">
        <v>103</v>
      </c>
    </row>
    <row r="17" spans="1:10" ht="15.75">
      <c r="A17" s="94">
        <v>4</v>
      </c>
      <c r="B17" s="322">
        <f>SKP!C15</f>
        <v>0</v>
      </c>
      <c r="C17" s="112"/>
      <c r="D17" s="95" t="s">
        <v>115</v>
      </c>
      <c r="E17" s="95"/>
      <c r="F17" s="94" t="s">
        <v>118</v>
      </c>
      <c r="G17" s="94">
        <f t="shared" si="0"/>
        <v>0</v>
      </c>
      <c r="H17" s="94" t="s">
        <v>104</v>
      </c>
      <c r="I17" s="96">
        <f t="shared" si="1"/>
        <v>0</v>
      </c>
      <c r="J17" s="96" t="s">
        <v>103</v>
      </c>
    </row>
    <row r="18" spans="1:10" ht="15.75">
      <c r="A18" s="94">
        <v>5</v>
      </c>
      <c r="B18" s="322">
        <f>SKP!C16</f>
        <v>0</v>
      </c>
      <c r="C18" s="112"/>
      <c r="D18" s="95" t="s">
        <v>115</v>
      </c>
      <c r="E18" s="95"/>
      <c r="F18" s="94" t="s">
        <v>118</v>
      </c>
      <c r="G18" s="94">
        <f t="shared" si="0"/>
        <v>0</v>
      </c>
      <c r="H18" s="94" t="s">
        <v>104</v>
      </c>
      <c r="I18" s="96">
        <f t="shared" si="1"/>
        <v>0</v>
      </c>
      <c r="J18" s="96" t="s">
        <v>103</v>
      </c>
    </row>
    <row r="19" spans="1:10" ht="15.75">
      <c r="A19" s="94">
        <v>6</v>
      </c>
      <c r="B19" s="322">
        <f>SKP!C17</f>
        <v>0</v>
      </c>
      <c r="C19" s="112"/>
      <c r="D19" s="95" t="s">
        <v>115</v>
      </c>
      <c r="E19" s="95"/>
      <c r="F19" s="94" t="s">
        <v>118</v>
      </c>
      <c r="G19" s="94">
        <f t="shared" si="0"/>
        <v>0</v>
      </c>
      <c r="H19" s="94" t="s">
        <v>105</v>
      </c>
      <c r="I19" s="96">
        <f t="shared" si="1"/>
        <v>0</v>
      </c>
      <c r="J19" s="96" t="s">
        <v>103</v>
      </c>
    </row>
    <row r="20" spans="1:10" ht="15.75">
      <c r="A20" s="94">
        <v>7</v>
      </c>
      <c r="B20" s="322">
        <f>SKP!C18</f>
        <v>0</v>
      </c>
      <c r="C20" s="112"/>
      <c r="D20" s="95" t="s">
        <v>115</v>
      </c>
      <c r="E20" s="95"/>
      <c r="F20" s="94" t="s">
        <v>118</v>
      </c>
      <c r="G20" s="94">
        <f t="shared" si="0"/>
        <v>0</v>
      </c>
      <c r="H20" s="94" t="s">
        <v>105</v>
      </c>
      <c r="I20" s="96">
        <f t="shared" si="1"/>
        <v>0</v>
      </c>
      <c r="J20" s="96" t="s">
        <v>103</v>
      </c>
    </row>
    <row r="21" spans="1:10" ht="14.25" customHeight="1">
      <c r="A21" s="94">
        <v>8</v>
      </c>
      <c r="B21" s="322">
        <f>SKP!C19</f>
        <v>0</v>
      </c>
      <c r="C21" s="112"/>
      <c r="D21" s="95" t="s">
        <v>115</v>
      </c>
      <c r="E21" s="95"/>
      <c r="F21" s="94" t="s">
        <v>118</v>
      </c>
      <c r="G21" s="94">
        <f t="shared" si="0"/>
        <v>0</v>
      </c>
      <c r="H21" s="94" t="s">
        <v>103</v>
      </c>
      <c r="I21" s="96">
        <f t="shared" si="1"/>
        <v>0</v>
      </c>
      <c r="J21" s="96" t="s">
        <v>103</v>
      </c>
    </row>
    <row r="22" spans="1:10" ht="14.25" customHeight="1">
      <c r="A22" s="94">
        <v>9</v>
      </c>
      <c r="B22" s="322">
        <f>SKP!C20</f>
        <v>0</v>
      </c>
      <c r="C22" s="112"/>
      <c r="D22" s="95" t="s">
        <v>115</v>
      </c>
      <c r="E22" s="95"/>
      <c r="F22" s="94" t="s">
        <v>118</v>
      </c>
      <c r="G22" s="94">
        <f>C22*E22</f>
        <v>0</v>
      </c>
      <c r="H22" s="94" t="s">
        <v>105</v>
      </c>
      <c r="I22" s="96">
        <f>G22*60</f>
        <v>0</v>
      </c>
      <c r="J22" s="96" t="s">
        <v>103</v>
      </c>
    </row>
    <row r="23" spans="1:10" ht="14.25" customHeight="1">
      <c r="A23" s="94">
        <v>10</v>
      </c>
      <c r="B23" s="322">
        <f>SKP!C21</f>
        <v>0</v>
      </c>
      <c r="C23" s="112"/>
      <c r="D23" s="95" t="s">
        <v>115</v>
      </c>
      <c r="E23" s="95"/>
      <c r="F23" s="94" t="s">
        <v>118</v>
      </c>
      <c r="G23" s="94">
        <f>C23*E23</f>
        <v>0</v>
      </c>
      <c r="H23" s="94" t="s">
        <v>103</v>
      </c>
      <c r="I23" s="96">
        <f>G23*60</f>
        <v>0</v>
      </c>
      <c r="J23" s="96" t="s">
        <v>103</v>
      </c>
    </row>
    <row r="24" spans="1:10" ht="14.25" customHeight="1">
      <c r="A24" s="94">
        <v>11</v>
      </c>
      <c r="B24" s="322">
        <f>SKP!C22</f>
        <v>0</v>
      </c>
      <c r="C24" s="112"/>
      <c r="D24" s="95" t="s">
        <v>115</v>
      </c>
      <c r="E24" s="95"/>
      <c r="F24" s="94" t="s">
        <v>118</v>
      </c>
      <c r="G24" s="94">
        <f>C24*E24</f>
        <v>0</v>
      </c>
      <c r="H24" s="94" t="s">
        <v>105</v>
      </c>
      <c r="I24" s="96">
        <f>G24*60</f>
        <v>0</v>
      </c>
      <c r="J24" s="96" t="s">
        <v>103</v>
      </c>
    </row>
    <row r="25" spans="1:10" ht="15.75">
      <c r="A25" s="113">
        <v>12</v>
      </c>
      <c r="B25" s="323">
        <f>SKP!C23</f>
        <v>0</v>
      </c>
      <c r="C25" s="325"/>
      <c r="D25" s="113" t="s">
        <v>116</v>
      </c>
      <c r="E25" s="113"/>
      <c r="F25" s="113" t="s">
        <v>105</v>
      </c>
      <c r="G25" s="113">
        <f t="shared" si="0"/>
        <v>0</v>
      </c>
      <c r="H25" s="113" t="s">
        <v>119</v>
      </c>
      <c r="I25" s="326">
        <f t="shared" si="1"/>
        <v>0</v>
      </c>
      <c r="J25" s="326" t="s">
        <v>103</v>
      </c>
    </row>
    <row r="26" spans="1:10" ht="14.25">
      <c r="A26" s="320"/>
      <c r="B26" s="321" t="s">
        <v>106</v>
      </c>
      <c r="C26" s="321"/>
      <c r="D26" s="321"/>
      <c r="E26" s="321"/>
      <c r="F26" s="321"/>
      <c r="G26" s="321"/>
      <c r="H26" s="321"/>
      <c r="I26" s="324">
        <f>SUM(I14:I25)</f>
        <v>0</v>
      </c>
      <c r="J26" s="324" t="s">
        <v>107</v>
      </c>
    </row>
    <row r="27" spans="1:10" ht="14.25">
      <c r="A27" s="113"/>
      <c r="B27" s="318" t="s">
        <v>108</v>
      </c>
      <c r="C27" s="318"/>
      <c r="D27" s="318"/>
      <c r="E27" s="318"/>
      <c r="F27" s="318"/>
      <c r="G27" s="318"/>
      <c r="H27" s="318"/>
      <c r="I27" s="106">
        <f>I26/60</f>
        <v>0</v>
      </c>
      <c r="J27" s="106" t="s">
        <v>109</v>
      </c>
    </row>
    <row r="28" spans="1:10" ht="14.25">
      <c r="A28" s="89"/>
      <c r="B28" s="109" t="s">
        <v>110</v>
      </c>
      <c r="C28" s="89">
        <f>I27/1250</f>
        <v>0</v>
      </c>
      <c r="D28" s="89"/>
      <c r="E28" s="89"/>
      <c r="F28" s="89"/>
      <c r="G28" s="89"/>
      <c r="H28" s="89"/>
      <c r="I28" s="110" t="e">
        <f>+I27/I26</f>
        <v>#DIV/0!</v>
      </c>
      <c r="J28" s="89"/>
    </row>
    <row r="29" spans="1:10" ht="14.25">
      <c r="A29" s="88"/>
      <c r="B29" s="97" t="s">
        <v>111</v>
      </c>
      <c r="C29" s="98">
        <f>ROUND(C28,0)</f>
        <v>0</v>
      </c>
      <c r="D29" s="88"/>
      <c r="E29" s="88"/>
      <c r="F29" s="88"/>
      <c r="G29" s="88"/>
      <c r="H29" s="88"/>
      <c r="I29" s="88"/>
      <c r="J29" s="88"/>
    </row>
    <row r="30" spans="1:10" ht="14.25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0" s="154" customFormat="1" ht="15">
      <c r="A31" s="150"/>
      <c r="B31" s="151" t="s">
        <v>126</v>
      </c>
      <c r="C31" s="152">
        <f>C29</f>
        <v>0</v>
      </c>
      <c r="D31" s="153" t="s">
        <v>112</v>
      </c>
      <c r="E31" s="150"/>
      <c r="F31" s="150"/>
      <c r="G31" s="150"/>
      <c r="H31" s="150"/>
      <c r="I31" s="150"/>
      <c r="J31" s="150"/>
    </row>
    <row r="32" spans="1:10" s="154" customFormat="1" ht="15">
      <c r="A32" s="150"/>
      <c r="B32" s="151" t="s">
        <v>127</v>
      </c>
      <c r="C32" s="155"/>
      <c r="D32" s="153" t="s">
        <v>112</v>
      </c>
      <c r="E32" s="150"/>
      <c r="F32" s="150"/>
      <c r="G32" s="150"/>
      <c r="H32" s="150"/>
      <c r="I32" s="150"/>
      <c r="J32" s="150"/>
    </row>
    <row r="33" spans="1:10" s="154" customFormat="1" ht="15">
      <c r="A33" s="150"/>
      <c r="B33" s="156" t="s">
        <v>128</v>
      </c>
      <c r="C33" s="150"/>
      <c r="D33" s="153" t="s">
        <v>112</v>
      </c>
      <c r="E33" s="150"/>
      <c r="F33" s="150"/>
      <c r="G33" s="150"/>
      <c r="H33" s="150"/>
      <c r="I33" s="150"/>
      <c r="J33" s="150"/>
    </row>
    <row r="34" ht="15">
      <c r="F34" s="99"/>
    </row>
  </sheetData>
  <sheetProtection/>
  <mergeCells count="15">
    <mergeCell ref="C13:D13"/>
    <mergeCell ref="E13:F13"/>
    <mergeCell ref="G13:H13"/>
    <mergeCell ref="I13:J13"/>
    <mergeCell ref="B26:H26"/>
    <mergeCell ref="B27:H27"/>
    <mergeCell ref="I1:J1"/>
    <mergeCell ref="A6:J7"/>
    <mergeCell ref="B8:E8"/>
    <mergeCell ref="A9:H9"/>
    <mergeCell ref="A10:H10"/>
    <mergeCell ref="C12:D12"/>
    <mergeCell ref="E12:F12"/>
    <mergeCell ref="G12:H12"/>
    <mergeCell ref="I12:J12"/>
  </mergeCells>
  <printOptions/>
  <pageMargins left="0.16" right="0.7" top="0.48" bottom="0.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HP</cp:lastModifiedBy>
  <cp:lastPrinted>2017-06-02T08:45:15Z</cp:lastPrinted>
  <dcterms:created xsi:type="dcterms:W3CDTF">2010-10-08T03:41:24Z</dcterms:created>
  <dcterms:modified xsi:type="dcterms:W3CDTF">2017-06-02T08:47:30Z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